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pqld.sharepoint.com/sites/DESIOCECEPDAP/Shared Documents/Data Requests and Products/Open Data/2024 Open Data/"/>
    </mc:Choice>
  </mc:AlternateContent>
  <xr:revisionPtr revIDLastSave="0" documentId="13_ncr:201_{93E8EA52-45AC-423A-9BD4-C4D0A69659A9}" xr6:coauthVersionLast="47" xr6:coauthVersionMax="47" xr10:uidLastSave="{00000000-0000-0000-0000-000000000000}"/>
  <bookViews>
    <workbookView xWindow="28680" yWindow="-120" windowWidth="29040" windowHeight="15720" tabRatio="925" xr2:uid="{9227283D-0A19-462E-8B72-E04AD7BE3C77}"/>
  </bookViews>
  <sheets>
    <sheet name="2024 LG Waste Collection Serv" sheetId="1" r:id="rId1"/>
    <sheet name="2024 Recovery by Destination" sheetId="2" r:id="rId2"/>
    <sheet name="2016-24 Material Sent Overseas" sheetId="3" r:id="rId3"/>
    <sheet name="Headline Disposal by Region" sheetId="4" r:id="rId4"/>
    <sheet name="2012-24 Local Govt Bin Services" sheetId="5" r:id="rId5"/>
    <sheet name="2014-24 Waste From Interstate" sheetId="6" r:id="rId6"/>
    <sheet name="2021-24 LID Data" sheetId="7" r:id="rId7"/>
    <sheet name="2021-24 Headline Disp by Sector" sheetId="8" r:id="rId8"/>
    <sheet name="2012-24 Headline Waste Generatn" sheetId="9" r:id="rId9"/>
    <sheet name="2020-24 Levyable Waste Site Di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3" l="1"/>
  <c r="H14" i="6" l="1"/>
  <c r="I15" i="6"/>
  <c r="C86" i="2"/>
  <c r="D86" i="2"/>
  <c r="B86" i="2"/>
  <c r="C76" i="2"/>
  <c r="B76" i="2"/>
  <c r="H15" i="6"/>
  <c r="F36" i="4" l="1"/>
  <c r="F24" i="4"/>
  <c r="F12" i="4"/>
  <c r="H5" i="2" l="1"/>
  <c r="J5" i="2" s="1"/>
  <c r="H6" i="2"/>
  <c r="J6" i="2" s="1"/>
  <c r="H8" i="2"/>
  <c r="J8" i="2" s="1"/>
  <c r="H9" i="2"/>
  <c r="J9" i="2" s="1"/>
  <c r="H10" i="2"/>
  <c r="J10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9" i="2"/>
  <c r="J19" i="2" s="1"/>
  <c r="H20" i="2"/>
  <c r="J20" i="2" s="1"/>
  <c r="H21" i="2"/>
  <c r="J21" i="2" s="1"/>
  <c r="H22" i="2"/>
  <c r="H23" i="2"/>
  <c r="H24" i="2"/>
  <c r="H25" i="2"/>
  <c r="J25" i="2" s="1"/>
  <c r="H26" i="2"/>
  <c r="J26" i="2" s="1"/>
  <c r="H27" i="2"/>
  <c r="J27" i="2" s="1"/>
  <c r="H29" i="2"/>
  <c r="J29" i="2" s="1"/>
  <c r="H30" i="2"/>
  <c r="J30" i="2" s="1"/>
  <c r="H32" i="2"/>
  <c r="J32" i="2" s="1"/>
  <c r="H34" i="2"/>
  <c r="J34" i="2" s="1"/>
  <c r="H35" i="2"/>
  <c r="J35" i="2" s="1"/>
  <c r="H37" i="2"/>
  <c r="J37" i="2" s="1"/>
  <c r="H38" i="2"/>
  <c r="J38" i="2" s="1"/>
  <c r="H39" i="2"/>
  <c r="J39" i="2" s="1"/>
  <c r="H40" i="2"/>
  <c r="H41" i="2"/>
  <c r="H42" i="2"/>
  <c r="J42" i="2" s="1"/>
  <c r="H43" i="2"/>
  <c r="H44" i="2"/>
  <c r="J44" i="2" s="1"/>
  <c r="H45" i="2"/>
  <c r="H46" i="2"/>
  <c r="H50" i="2"/>
  <c r="H52" i="2"/>
  <c r="H54" i="2"/>
  <c r="J54" i="2" s="1"/>
  <c r="H59" i="2"/>
  <c r="J59" i="2" s="1"/>
  <c r="H60" i="2"/>
  <c r="J60" i="2" s="1"/>
  <c r="H61" i="2"/>
  <c r="J61" i="2" s="1"/>
  <c r="H62" i="2"/>
  <c r="J62" i="2" s="1"/>
  <c r="E64" i="2"/>
  <c r="F64" i="2"/>
  <c r="F67" i="2" s="1"/>
  <c r="G64" i="2"/>
  <c r="D4" i="2"/>
  <c r="D64" i="2" s="1"/>
  <c r="D67" i="2" s="1"/>
  <c r="C46" i="2"/>
  <c r="C37" i="2"/>
  <c r="C36" i="2"/>
  <c r="C64" i="2" s="1"/>
  <c r="B72" i="2" s="1"/>
  <c r="B58" i="2"/>
  <c r="H58" i="2" s="1"/>
  <c r="B57" i="2"/>
  <c r="H57" i="2" s="1"/>
  <c r="J57" i="2" s="1"/>
  <c r="B56" i="2"/>
  <c r="H56" i="2" s="1"/>
  <c r="J56" i="2" s="1"/>
  <c r="B55" i="2"/>
  <c r="H55" i="2" s="1"/>
  <c r="B53" i="2"/>
  <c r="H53" i="2" s="1"/>
  <c r="J53" i="2" s="1"/>
  <c r="B52" i="2"/>
  <c r="B51" i="2"/>
  <c r="H51" i="2" s="1"/>
  <c r="B49" i="2"/>
  <c r="H49" i="2" s="1"/>
  <c r="J49" i="2" s="1"/>
  <c r="B48" i="2"/>
  <c r="H48" i="2" s="1"/>
  <c r="B47" i="2"/>
  <c r="H47" i="2" s="1"/>
  <c r="B37" i="2"/>
  <c r="B36" i="2"/>
  <c r="H36" i="2" s="1"/>
  <c r="J36" i="2" s="1"/>
  <c r="B33" i="2"/>
  <c r="H33" i="2" s="1"/>
  <c r="J33" i="2" s="1"/>
  <c r="B32" i="2"/>
  <c r="B31" i="2"/>
  <c r="H31" i="2" s="1"/>
  <c r="J31" i="2" s="1"/>
  <c r="B30" i="2"/>
  <c r="B29" i="2"/>
  <c r="B28" i="2"/>
  <c r="H28" i="2" s="1"/>
  <c r="J28" i="2" s="1"/>
  <c r="B21" i="2"/>
  <c r="B18" i="2"/>
  <c r="H18" i="2" s="1"/>
  <c r="J18" i="2" s="1"/>
  <c r="B11" i="2"/>
  <c r="B64" i="2" s="1"/>
  <c r="B67" i="2" s="1"/>
  <c r="B10" i="2"/>
  <c r="B7" i="2"/>
  <c r="H7" i="2" s="1"/>
  <c r="J7" i="2" s="1"/>
  <c r="B6" i="2"/>
  <c r="B5" i="2"/>
  <c r="B4" i="2"/>
  <c r="H4" i="2" s="1"/>
  <c r="J4" i="2" s="1"/>
  <c r="L4" i="2" l="1"/>
  <c r="H11" i="2"/>
  <c r="J11" i="2" s="1"/>
  <c r="J67" i="2" s="1"/>
  <c r="H64" i="2" l="1"/>
  <c r="C90" i="1"/>
  <c r="D90" i="1"/>
  <c r="E90" i="1"/>
  <c r="F90" i="1"/>
  <c r="G90" i="1"/>
  <c r="H90" i="1"/>
  <c r="B90" i="1"/>
  <c r="H13" i="6"/>
  <c r="I67" i="2"/>
  <c r="D68" i="2" l="1"/>
  <c r="B68" i="2"/>
  <c r="F68" i="2"/>
</calcChain>
</file>

<file path=xl/sharedStrings.xml><?xml version="1.0" encoding="utf-8"?>
<sst xmlns="http://schemas.openxmlformats.org/spreadsheetml/2006/main" count="374" uniqueCount="281">
  <si>
    <t>Local Government Area</t>
  </si>
  <si>
    <t>Number of Households with a Kerbside Waste (Red Lid Bin) Service</t>
  </si>
  <si>
    <t>Number of Households with a Kerbside Recycling (Yellow Lid Bin) Service</t>
  </si>
  <si>
    <t>Number of Households with a Kerbside Green Waste (Green Lid Bin) Service</t>
  </si>
  <si>
    <t>Number of Non-Residential Premises With a Paper and Packaging Collection Service</t>
  </si>
  <si>
    <t>South East Queensland Region</t>
  </si>
  <si>
    <t>Brisbane City Council</t>
  </si>
  <si>
    <t>Gold Coast City Council</t>
  </si>
  <si>
    <t>Ipswich City Council</t>
  </si>
  <si>
    <t>Lockyer Valley Regional Council</t>
  </si>
  <si>
    <t>Logan City Council</t>
  </si>
  <si>
    <t>Moreton Bay Regional Council</t>
  </si>
  <si>
    <t>Noosa Shire Council</t>
  </si>
  <si>
    <t>Redland City Council</t>
  </si>
  <si>
    <t>Scenic Rim Regional Council</t>
  </si>
  <si>
    <t>Somerset Regional Council</t>
  </si>
  <si>
    <t>Sunshine Coast Regional Council</t>
  </si>
  <si>
    <t>Darling Downs-Maranoa Region</t>
  </si>
  <si>
    <t>Balonne Shire Council</t>
  </si>
  <si>
    <t>Goondiwindi Regional Council</t>
  </si>
  <si>
    <t>Maranoa Regional Council</t>
  </si>
  <si>
    <t>Southern Downs Regional Council</t>
  </si>
  <si>
    <t>Toowoomba Regional Council</t>
  </si>
  <si>
    <t>Western Downs Regional Council</t>
  </si>
  <si>
    <t>Wide Bay-Burnett Region</t>
  </si>
  <si>
    <t>Bundaberg Regional Council</t>
  </si>
  <si>
    <t>Cherbourg Aboriginal Shire Council</t>
  </si>
  <si>
    <t>Fraser Coast Regional Council</t>
  </si>
  <si>
    <t>Gympie Regional Council</t>
  </si>
  <si>
    <t>North Burnett Regional Council</t>
  </si>
  <si>
    <t>South Burnett Regional Council</t>
  </si>
  <si>
    <t>Fitzroy Region</t>
  </si>
  <si>
    <t>Banana Shire Council</t>
  </si>
  <si>
    <t>Central Highlands Regional Council</t>
  </si>
  <si>
    <t>Gladstone Regional Council</t>
  </si>
  <si>
    <t>Livingstone Shire Council</t>
  </si>
  <si>
    <t>Rockhampton Regional Council</t>
  </si>
  <si>
    <t>Woorabinda Aboriginal Shire Council</t>
  </si>
  <si>
    <t xml:space="preserve">Mackay Region </t>
  </si>
  <si>
    <t>Isaac Regional Council</t>
  </si>
  <si>
    <t>Mackay Regional Council</t>
  </si>
  <si>
    <t>Whitsunday Regional Council</t>
  </si>
  <si>
    <t>Townsville Region</t>
  </si>
  <si>
    <t>Burdekin Shire Council</t>
  </si>
  <si>
    <t>Charters Towers Regional Council</t>
  </si>
  <si>
    <t>Hinchinbrook Shire Council</t>
  </si>
  <si>
    <t>Palm Island Aboriginal Shire Council</t>
  </si>
  <si>
    <t>Townsville City Council</t>
  </si>
  <si>
    <t xml:space="preserve">Cairns Region </t>
  </si>
  <si>
    <t>Cairns Regional Council</t>
  </si>
  <si>
    <t>Cassowary Coast Regional Council</t>
  </si>
  <si>
    <t>Douglas Shire Council</t>
  </si>
  <si>
    <t>Mareeba Shire Council</t>
  </si>
  <si>
    <t>Tablelands Regional Council</t>
  </si>
  <si>
    <t>Yarrabah Aboriginal Shire Council</t>
  </si>
  <si>
    <t>Remote Region</t>
  </si>
  <si>
    <t>﻿Aurukun Shire Council</t>
  </si>
  <si>
    <t>Barcaldine Regional Council</t>
  </si>
  <si>
    <t>Barcoo Shire Council</t>
  </si>
  <si>
    <t>Blackall Tambo Regional Council</t>
  </si>
  <si>
    <t>Boulia Shire Council</t>
  </si>
  <si>
    <t>Bulloo Shire Council</t>
  </si>
  <si>
    <t>Burke Shire Council</t>
  </si>
  <si>
    <t>Carpentaria Shire Council</t>
  </si>
  <si>
    <t>Cloncurry Shire Council</t>
  </si>
  <si>
    <t>Cook Shire Council</t>
  </si>
  <si>
    <t>Croydon Shire Council</t>
  </si>
  <si>
    <t>Diamantina Shire Council</t>
  </si>
  <si>
    <t>Doomadgee Aboriginal Shire Council</t>
  </si>
  <si>
    <t>Etheridge Shire Council</t>
  </si>
  <si>
    <t>Flinders Shire Council</t>
  </si>
  <si>
    <t>Hope Vale Aboriginal Shire Council</t>
  </si>
  <si>
    <t>Kowanyama Aboriginal Shire Council</t>
  </si>
  <si>
    <t>Lockhart River Aboriginal Shire Council</t>
  </si>
  <si>
    <t>Longreach Regional Council</t>
  </si>
  <si>
    <t>Mapoon Aboriginal Shire Council</t>
  </si>
  <si>
    <t>McKinlay Shire Council</t>
  </si>
  <si>
    <t>Mornington Shire Council</t>
  </si>
  <si>
    <t>Mount Isa City Council</t>
  </si>
  <si>
    <t>Murweh Shire Council</t>
  </si>
  <si>
    <t>Napranum Aboriginal Shire Council</t>
  </si>
  <si>
    <t>Northern Peninsula Area Regional Council</t>
  </si>
  <si>
    <t>Paroo Shire Council</t>
  </si>
  <si>
    <t>Pormpuraaw Aboriginal Shire Council</t>
  </si>
  <si>
    <t>Quilpie Shire Council</t>
  </si>
  <si>
    <t>Richmond Shire Council</t>
  </si>
  <si>
    <t>Torres Shire Council</t>
  </si>
  <si>
    <t>Torres Strait Island Regional Council</t>
  </si>
  <si>
    <t>Weipa Town Authority</t>
  </si>
  <si>
    <t>Winton Shire Council</t>
  </si>
  <si>
    <t>Wujal Wujal Aboriginal Shire Council</t>
  </si>
  <si>
    <t>Material</t>
  </si>
  <si>
    <t>Quantity recovered or sent for recovery  in Queensland*</t>
  </si>
  <si>
    <t>Quantity sent interstate  for further processing</t>
  </si>
  <si>
    <t>Quantity sent interstate for energy recovery</t>
  </si>
  <si>
    <t>Quantity sent overseas  for further processing</t>
  </si>
  <si>
    <t>Quantity sent overseas for energy recovery</t>
  </si>
  <si>
    <t>Packaging glass</t>
  </si>
  <si>
    <t>Non packaging glass</t>
  </si>
  <si>
    <t>Paper</t>
  </si>
  <si>
    <t>Cardboard</t>
  </si>
  <si>
    <t>Liquid Paperboard</t>
  </si>
  <si>
    <t>PET Plastic (1)</t>
  </si>
  <si>
    <t>HDPE Plastic (2)</t>
  </si>
  <si>
    <t>PVC Plastic (3)</t>
  </si>
  <si>
    <t>LDPE Plastic (4)</t>
  </si>
  <si>
    <t>PP Plastic (5)</t>
  </si>
  <si>
    <t>PS Plastic (6)</t>
  </si>
  <si>
    <t>Other/Mixed Plastic</t>
  </si>
  <si>
    <t>Steel cans</t>
  </si>
  <si>
    <t>Other ferrous metals</t>
  </si>
  <si>
    <t>Aluminium cans</t>
  </si>
  <si>
    <t>Other nonferrous metals</t>
  </si>
  <si>
    <t>Lead acid batteries</t>
  </si>
  <si>
    <t>Lithium Batteries</t>
  </si>
  <si>
    <t>Other Batteries</t>
  </si>
  <si>
    <t xml:space="preserve">E-waste </t>
  </si>
  <si>
    <t xml:space="preserve">Catalysts </t>
  </si>
  <si>
    <t>Concrete</t>
  </si>
  <si>
    <t>Concrete washout</t>
  </si>
  <si>
    <t>Asphalt</t>
  </si>
  <si>
    <t>Bricks and Pavers</t>
  </si>
  <si>
    <t>Plasterboard</t>
  </si>
  <si>
    <t>Fibre cement</t>
  </si>
  <si>
    <t>Timber</t>
  </si>
  <si>
    <t>Green waste</t>
  </si>
  <si>
    <t>Sawmill residuals</t>
  </si>
  <si>
    <t>Agricultural residuals</t>
  </si>
  <si>
    <t>Manure</t>
  </si>
  <si>
    <t>Abattoir waste</t>
  </si>
  <si>
    <t>Cotton gin trash</t>
  </si>
  <si>
    <t>Vegetable Oil</t>
  </si>
  <si>
    <t xml:space="preserve">Waste food  </t>
  </si>
  <si>
    <t>Food processing waste</t>
  </si>
  <si>
    <t>Mineral oil</t>
  </si>
  <si>
    <t>Grease trap waste &amp; sludges</t>
  </si>
  <si>
    <t>Oily water</t>
  </si>
  <si>
    <t>Fly Ash</t>
  </si>
  <si>
    <t>Bottom/Other Ash</t>
  </si>
  <si>
    <t>Drilling mud</t>
  </si>
  <si>
    <t>Tyres</t>
  </si>
  <si>
    <t>Other rubber</t>
  </si>
  <si>
    <t>Paint, solvents &amp; chemicals</t>
  </si>
  <si>
    <t>Textiles</t>
  </si>
  <si>
    <t>Tip Shop</t>
  </si>
  <si>
    <t>Queensland</t>
  </si>
  <si>
    <t>Interstate</t>
  </si>
  <si>
    <t>Overseas</t>
  </si>
  <si>
    <t>Last reported point for recovery</t>
  </si>
  <si>
    <t>Proportion of amount recovered</t>
  </si>
  <si>
    <t>* Recovered in Queensland means the material was either fully recovered by the reporting entity or was sent to another (non-reporting) operator in Queensland for further processing.  It is possible that materials last tracked to a Queensland site were subseqently sent interstate or overseas.</t>
  </si>
  <si>
    <t>Material Type</t>
  </si>
  <si>
    <t>-</t>
  </si>
  <si>
    <t>Plastics</t>
  </si>
  <si>
    <t>Other ferrous metal</t>
  </si>
  <si>
    <t>Other nonferrous metal</t>
  </si>
  <si>
    <t>Vegetable oil</t>
  </si>
  <si>
    <t>Mineral Oil</t>
  </si>
  <si>
    <t>Headline Waste Disposal by Region (tonnes)</t>
  </si>
  <si>
    <t>Municipal Solid Waste</t>
  </si>
  <si>
    <t>Region</t>
  </si>
  <si>
    <t>South East Queensland</t>
  </si>
  <si>
    <t>Darling Downs - Maranoa</t>
  </si>
  <si>
    <t>Wide Bay</t>
  </si>
  <si>
    <t>Fitzroy</t>
  </si>
  <si>
    <t>Mackay</t>
  </si>
  <si>
    <t>Townsville</t>
  </si>
  <si>
    <t>Cairns</t>
  </si>
  <si>
    <t>Remote Queensland</t>
  </si>
  <si>
    <t>Commercial &amp; Industrial Waste</t>
  </si>
  <si>
    <t>Construction &amp; Demolition Waste</t>
  </si>
  <si>
    <t>Local Government Bin Services in Queensland</t>
  </si>
  <si>
    <t>Year</t>
  </si>
  <si>
    <t>Red lid bin services</t>
  </si>
  <si>
    <t>Yellow lid bin services</t>
  </si>
  <si>
    <t>Green lid bin services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</si>
  <si>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</si>
  <si>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</si>
  <si>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</si>
  <si>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</si>
  <si>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</si>
  <si>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</si>
  <si>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</si>
  <si>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</si>
  <si>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</si>
  <si>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</si>
  <si>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</si>
  <si>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</si>
  <si>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Waste Received From Interstate Sources (tonnes)</t>
  </si>
  <si>
    <t>Municipal Solid Waste (tonnes)</t>
  </si>
  <si>
    <t>Commercial &amp; Industrial Waste (tonnes)</t>
  </si>
  <si>
    <t>Construction &amp; Demolition Waste (tonnes)</t>
  </si>
  <si>
    <t>Contaminated Soil (tonnes)</t>
  </si>
  <si>
    <t>Other Wastes (tonnes)</t>
  </si>
  <si>
    <t>Litter and Illegally disposed waste reported by Local Governments</t>
  </si>
  <si>
    <t> </t>
  </si>
  <si>
    <t>2021 Amount (tonnes)</t>
  </si>
  <si>
    <t>2022 Amount (tonnes)</t>
  </si>
  <si>
    <t>2021 Cost</t>
  </si>
  <si>
    <t>2022 Cost</t>
  </si>
  <si>
    <t>Roadside litter</t>
  </si>
  <si>
    <t>Public place litter</t>
  </si>
  <si>
    <t>Beach cleaning</t>
  </si>
  <si>
    <t>Street sweeping</t>
  </si>
  <si>
    <t>Waterways</t>
  </si>
  <si>
    <t>Roadside illegal dumping</t>
  </si>
  <si>
    <t>Public place illegal dumping</t>
  </si>
  <si>
    <t>Report management cost</t>
  </si>
  <si>
    <t>Disposal cost</t>
  </si>
  <si>
    <t>Compliance action cost</t>
  </si>
  <si>
    <t>Public education cost</t>
  </si>
  <si>
    <t>Non Disaggregated</t>
  </si>
  <si>
    <t>Total</t>
  </si>
  <si>
    <t>2023 Amount (tonnes)</t>
  </si>
  <si>
    <t>2023 Cost</t>
  </si>
  <si>
    <t>Local Government Disposal</t>
  </si>
  <si>
    <t>Private Sector Disposal</t>
  </si>
  <si>
    <t>Headline Waste Generation in Queensland</t>
  </si>
  <si>
    <t>Municipal Solid Waste recovered (tonnes)</t>
  </si>
  <si>
    <t>Municipal Solid Waste Disposed (tonnes)</t>
  </si>
  <si>
    <t>Commercial &amp; Industrial Waste recovered (tonnes)</t>
  </si>
  <si>
    <t>Commercial &amp; Industrial Waste Disposed (tonnes)</t>
  </si>
  <si>
    <t>Construction &amp; Demolition Waste Recovered (tonnes)</t>
  </si>
  <si>
    <t>Construction &amp; Demolition Waste Disposed (tonnes)</t>
  </si>
  <si>
    <t xml:space="preserve">2012-13 </t>
  </si>
  <si>
    <t xml:space="preserve">2013-14 </t>
  </si>
  <si>
    <t xml:space="preserve">2014-15 </t>
  </si>
  <si>
    <t xml:space="preserve">2015-16 </t>
  </si>
  <si>
    <t xml:space="preserve">2016-17 </t>
  </si>
  <si>
    <t xml:space="preserve">2017-18 </t>
  </si>
  <si>
    <t xml:space="preserve">2018-19 </t>
  </si>
  <si>
    <t xml:space="preserve">2020-21 </t>
  </si>
  <si>
    <t>Amount of waste disposed at Levyable Waste Disposal Sites</t>
  </si>
  <si>
    <t>Waste Levy Class</t>
  </si>
  <si>
    <t>Municipal solid waste</t>
  </si>
  <si>
    <t>Commercial and Industrial waste</t>
  </si>
  <si>
    <t>Construction and Demolition waste</t>
  </si>
  <si>
    <t>Earth contaminated with a hazardous contaminant from EMR/CLR</t>
  </si>
  <si>
    <t>Regulated Waste - Category 1</t>
  </si>
  <si>
    <t>Regulated Waste - Category 2</t>
  </si>
  <si>
    <t>Discounted Residue Waste - Standard Levy rate</t>
  </si>
  <si>
    <t>Discounted Residue Waste - Regulated waste - Category 1</t>
  </si>
  <si>
    <t>Discounted Residue Waste - Regulated waste - Category 2</t>
  </si>
  <si>
    <t>Waste with general levy exemption</t>
  </si>
  <si>
    <t>Waste with approved levy exemption (excluding waste used operational purposes)*</t>
  </si>
  <si>
    <t>Tiles and Ceramics</t>
  </si>
  <si>
    <t>2023-24</t>
  </si>
  <si>
    <t>Headline Waste Disposal in Queensland during 2020-21 to 2023-24 by Sector</t>
  </si>
  <si>
    <t>2024 Amount (tonnes)</t>
  </si>
  <si>
    <t>2024 Cost</t>
  </si>
  <si>
    <t>Population 30 June 2023</t>
  </si>
  <si>
    <t>Local Government Waste Collection Services in 2023-24</t>
  </si>
  <si>
    <t xml:space="preserve">Number of Public Place Collection Points for Paper and Packaging  </t>
  </si>
  <si>
    <t>Number of Public Place Collection Points for Batteries and Products Containing Batteries (e.g. vapes)</t>
  </si>
  <si>
    <t>Foundry Sand</t>
  </si>
  <si>
    <t>Commercial &amp; Industrial Waste NEC</t>
  </si>
  <si>
    <t>Constructon &amp; Demolition Waste NEC</t>
  </si>
  <si>
    <t>Unprocessed Rubble</t>
  </si>
  <si>
    <t>Waste Materials Recovered by Destination during 2023-24 (tonnes)</t>
  </si>
  <si>
    <t>2024 Total Diverted from disposal</t>
  </si>
  <si>
    <t>Other Aluminium</t>
  </si>
  <si>
    <t>Other putrescible waste</t>
  </si>
  <si>
    <t>Quantity converted to energy in Queensland</t>
  </si>
  <si>
    <t>Water Treatment Residuals</t>
  </si>
  <si>
    <t>Photovoltaic cells</t>
  </si>
  <si>
    <t>Mixed Paper and Packaging</t>
  </si>
  <si>
    <t>2023-24 total</t>
  </si>
  <si>
    <t>E-Waste</t>
  </si>
  <si>
    <t>Material Sent Overseas for Recovery (tonnes) 2016 to 2024</t>
  </si>
  <si>
    <t>* Prior to 1 July 2023, Clean Earth had a general exemption from the waste levy. From 1 July 2023, Clean Earth used for operational purposes in landfill areas as claimed via approved exemptions.  In 2023-24, 737,225 tonnes of Clean Earth that would previously have been claimed as EXGEN was claimed as EXAPP OSOP.</t>
  </si>
  <si>
    <t>Headline Waste</t>
  </si>
  <si>
    <t xml:space="preserve">Biosolids </t>
  </si>
  <si>
    <t>Paper and Packaging materials</t>
  </si>
  <si>
    <t>Total Energy Recovery</t>
  </si>
  <si>
    <t>Energy Recovery by Material</t>
  </si>
  <si>
    <t>MSW</t>
  </si>
  <si>
    <t>C&amp;I</t>
  </si>
  <si>
    <t>C&amp;D</t>
  </si>
  <si>
    <t>Regulated</t>
  </si>
  <si>
    <t>Timber (50% CI, 50% CD)</t>
  </si>
  <si>
    <t>Green waste (58.9% MSW, 41.06% 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</si>
</sst>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0" fontId="3" fillId="0" borderId="0"/>
    <xf numFmtId="9" fontId="1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4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0" fillId="2" borderId="0" xfId="0" applyFill="1"/>
    <xf numFmtId="0" fontId="7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right" vertical="center" indent="6"/>
    </xf>
    <xf numFmtId="3" fontId="2" fillId="4" borderId="3" xfId="0" applyNumberFormat="1" applyFont="1" applyFill="1" applyBorder="1" applyAlignment="1">
      <alignment horizontal="right" vertical="center" indent="6"/>
    </xf>
    <xf numFmtId="3" fontId="7" fillId="5" borderId="1" xfId="0" applyNumberFormat="1" applyFont="1" applyFill="1" applyBorder="1" applyAlignment="1">
      <alignment horizontal="right" vertical="center" wrapText="1" indent="5"/>
    </xf>
    <xf numFmtId="3" fontId="2" fillId="4" borderId="4" xfId="0" applyNumberFormat="1" applyFont="1" applyFill="1" applyBorder="1" applyAlignment="1">
      <alignment horizontal="right" vertical="center" indent="6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3" fontId="0" fillId="4" borderId="1" xfId="0" applyNumberFormat="1" applyFill="1" applyBorder="1" applyAlignment="1">
      <alignment horizontal="right" indent="6"/>
    </xf>
    <xf numFmtId="0" fontId="0" fillId="4" borderId="5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0" xfId="0" applyFont="1"/>
    <xf numFmtId="0" fontId="7" fillId="4" borderId="3" xfId="0" applyFont="1" applyFill="1" applyBorder="1" applyAlignment="1">
      <alignment vertical="center"/>
    </xf>
    <xf numFmtId="3" fontId="0" fillId="4" borderId="4" xfId="0" applyNumberFormat="1" applyFill="1" applyBorder="1"/>
    <xf numFmtId="3" fontId="0" fillId="4" borderId="8" xfId="0" applyNumberFormat="1" applyFill="1" applyBorder="1"/>
    <xf numFmtId="0" fontId="7" fillId="5" borderId="2" xfId="0" applyFont="1" applyFill="1" applyBorder="1" applyAlignment="1">
      <alignment horizontal="right" vertical="center" wrapText="1" indent="5"/>
    </xf>
    <xf numFmtId="0" fontId="0" fillId="4" borderId="6" xfId="0" applyFill="1" applyBorder="1"/>
    <xf numFmtId="0" fontId="7" fillId="5" borderId="5" xfId="0" applyFont="1" applyFill="1" applyBorder="1" applyAlignment="1">
      <alignment horizontal="right" vertical="center" wrapText="1" indent="5"/>
    </xf>
    <xf numFmtId="3" fontId="7" fillId="5" borderId="1" xfId="0" applyNumberFormat="1" applyFont="1" applyFill="1" applyBorder="1" applyAlignment="1">
      <alignment horizontal="right" vertical="center" indent="6"/>
    </xf>
    <xf numFmtId="0" fontId="2" fillId="4" borderId="3" xfId="0" applyFont="1" applyFill="1" applyBorder="1" applyAlignment="1">
      <alignment vertical="center"/>
    </xf>
    <xf numFmtId="0" fontId="0" fillId="4" borderId="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right" vertical="center" indent="6"/>
    </xf>
    <xf numFmtId="0" fontId="2" fillId="5" borderId="1" xfId="0" applyFont="1" applyFill="1" applyBorder="1" applyAlignment="1">
      <alignment horizontal="right" vertical="center" indent="6"/>
    </xf>
    <xf numFmtId="0" fontId="2" fillId="5" borderId="1" xfId="0" applyFont="1" applyFill="1" applyBorder="1" applyAlignment="1">
      <alignment vertical="center"/>
    </xf>
    <xf numFmtId="10" fontId="2" fillId="5" borderId="1" xfId="0" applyNumberFormat="1" applyFont="1" applyFill="1" applyBorder="1" applyAlignment="1">
      <alignment horizontal="right" vertical="center" indent="6"/>
    </xf>
    <xf numFmtId="0" fontId="7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right" indent="4"/>
    </xf>
    <xf numFmtId="3" fontId="2" fillId="0" borderId="0" xfId="0" applyNumberFormat="1" applyFont="1" applyAlignment="1">
      <alignment horizontal="right" vertical="center" indent="4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Alignment="1">
      <alignment horizontal="center" wrapText="1"/>
    </xf>
    <xf numFmtId="0" fontId="1" fillId="6" borderId="0" xfId="0" applyFont="1" applyFill="1"/>
    <xf numFmtId="3" fontId="1" fillId="0" borderId="0" xfId="0" applyNumberFormat="1" applyFont="1"/>
    <xf numFmtId="3" fontId="0" fillId="6" borderId="0" xfId="0" applyNumberFormat="1" applyFill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 indent="2"/>
    </xf>
    <xf numFmtId="3" fontId="0" fillId="0" borderId="0" xfId="0" applyNumberFormat="1" applyAlignment="1">
      <alignment horizontal="right" wrapText="1" indent="2"/>
    </xf>
    <xf numFmtId="0" fontId="8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64" fontId="9" fillId="0" borderId="0" xfId="0" applyNumberFormat="1" applyFont="1"/>
    <xf numFmtId="165" fontId="0" fillId="0" borderId="0" xfId="0" applyNumberFormat="1"/>
    <xf numFmtId="3" fontId="10" fillId="0" borderId="0" xfId="0" applyNumberFormat="1" applyFont="1"/>
    <xf numFmtId="164" fontId="10" fillId="0" borderId="0" xfId="0" applyNumberFormat="1" applyFont="1"/>
    <xf numFmtId="165" fontId="1" fillId="0" borderId="0" xfId="0" applyNumberFormat="1" applyFont="1"/>
    <xf numFmtId="3" fontId="9" fillId="0" borderId="0" xfId="0" applyNumberFormat="1" applyFont="1" applyAlignment="1">
      <alignment horizontal="right" indent="4"/>
    </xf>
    <xf numFmtId="0" fontId="9" fillId="0" borderId="0" xfId="0" applyFont="1" applyAlignment="1">
      <alignment horizontal="right" indent="4"/>
    </xf>
    <xf numFmtId="3" fontId="10" fillId="0" borderId="0" xfId="0" applyNumberFormat="1" applyFont="1" applyAlignment="1">
      <alignment horizontal="right" indent="4"/>
    </xf>
    <xf numFmtId="0" fontId="0" fillId="0" borderId="0" xfId="0" applyAlignment="1">
      <alignment wrapText="1"/>
    </xf>
    <xf numFmtId="1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 indent="4"/>
    </xf>
    <xf numFmtId="2" fontId="1" fillId="0" borderId="0" xfId="0" applyNumberFormat="1" applyFont="1" applyAlignment="1">
      <alignment wrapText="1"/>
    </xf>
    <xf numFmtId="3" fontId="5" fillId="2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wrapText="1"/>
    </xf>
    <xf numFmtId="3" fontId="13" fillId="0" borderId="0" xfId="0" applyNumberFormat="1" applyFont="1"/>
    <xf numFmtId="3" fontId="7" fillId="3" borderId="0" xfId="0" applyNumberFormat="1" applyFont="1" applyFill="1"/>
    <xf numFmtId="3" fontId="2" fillId="3" borderId="0" xfId="0" applyNumberFormat="1" applyFont="1" applyFill="1"/>
    <xf numFmtId="1" fontId="0" fillId="0" borderId="0" xfId="0" applyNumberFormat="1"/>
    <xf numFmtId="0" fontId="7" fillId="4" borderId="5" xfId="0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right" vertical="center" indent="6"/>
    </xf>
    <xf numFmtId="0" fontId="1" fillId="0" borderId="7" xfId="0" applyFont="1" applyBorder="1"/>
    <xf numFmtId="0" fontId="0" fillId="0" borderId="7" xfId="0" applyBorder="1"/>
    <xf numFmtId="0" fontId="0" fillId="0" borderId="0" xfId="0" applyAlignment="1">
      <alignment vertical="center"/>
    </xf>
    <xf numFmtId="10" fontId="0" fillId="0" borderId="0" xfId="0" applyNumberFormat="1"/>
    <xf numFmtId="3" fontId="0" fillId="0" borderId="0" xfId="0" applyNumberFormat="1" applyAlignment="1">
      <alignment horizontal="right" indent="5"/>
    </xf>
    <xf numFmtId="3" fontId="1" fillId="0" borderId="0" xfId="0" applyNumberFormat="1" applyFont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9" fontId="0" fillId="0" borderId="0" xfId="2" applyFont="1"/>
    <xf numFmtId="0" fontId="0" fillId="0" borderId="7" xfId="0" applyBorder="1" applyAlignment="1">
      <alignment wrapText="1"/>
    </xf>
    <xf numFmtId="0" fontId="1" fillId="0" borderId="0" xfId="0" applyFont="1"/>
  </cellXfs>
  <cellStyles count="3">
    <cellStyle name="Normal" xfId="0" builtinId="0"/>
    <cellStyle name="Normal 3 2" xfId="1" xr:uid="{A8DFDB7E-CC04-44FD-AAFD-100CAB82D90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50B7-2028-4158-AE66-ABA49ADB6E6B}">
  <dimension ref="A1:K9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40" defaultRowHeight="15" x14ac:dyDescent="0.25"/>
  <cols>
    <col min="1" max="1" width="50.28515625" customWidth="1"/>
    <col min="2" max="2" width="27.85546875" style="49" customWidth="1"/>
    <col min="3" max="8" width="27.85546875" customWidth="1"/>
  </cols>
  <sheetData>
    <row r="1" spans="1:11" ht="26.25" customHeight="1" x14ac:dyDescent="0.25">
      <c r="A1" s="1" t="s">
        <v>251</v>
      </c>
    </row>
    <row r="2" spans="1:11" s="4" customFormat="1" ht="38.25" customHeight="1" x14ac:dyDescent="0.25">
      <c r="A2" s="2" t="s">
        <v>0</v>
      </c>
      <c r="B2" s="72" t="s">
        <v>250</v>
      </c>
      <c r="C2" s="3" t="s">
        <v>1</v>
      </c>
      <c r="D2" s="3" t="s">
        <v>2</v>
      </c>
      <c r="E2" s="3" t="s">
        <v>3</v>
      </c>
      <c r="F2" s="3" t="s">
        <v>252</v>
      </c>
      <c r="G2" s="3" t="s">
        <v>253</v>
      </c>
      <c r="H2" s="3" t="s">
        <v>4</v>
      </c>
      <c r="I2"/>
      <c r="J2"/>
      <c r="K2"/>
    </row>
    <row r="3" spans="1:11" ht="22.5" customHeight="1" x14ac:dyDescent="0.25">
      <c r="A3" s="5" t="s">
        <v>5</v>
      </c>
      <c r="B3" s="73"/>
      <c r="C3" s="6"/>
      <c r="D3" s="6"/>
      <c r="E3" s="6"/>
      <c r="F3" s="6"/>
      <c r="G3" s="6"/>
      <c r="H3" s="6"/>
    </row>
    <row r="4" spans="1:11" x14ac:dyDescent="0.25">
      <c r="A4" t="s">
        <v>6</v>
      </c>
      <c r="B4" s="74">
        <v>1323162</v>
      </c>
      <c r="C4">
        <v>493653</v>
      </c>
      <c r="D4">
        <v>493653</v>
      </c>
      <c r="E4">
        <v>151567</v>
      </c>
      <c r="F4">
        <v>1845</v>
      </c>
      <c r="G4">
        <v>4</v>
      </c>
      <c r="H4">
        <v>1192</v>
      </c>
    </row>
    <row r="5" spans="1:11" x14ac:dyDescent="0.25">
      <c r="A5" t="s">
        <v>7</v>
      </c>
      <c r="B5" s="74">
        <v>666087</v>
      </c>
      <c r="C5">
        <v>258418</v>
      </c>
      <c r="D5">
        <v>193614</v>
      </c>
      <c r="E5">
        <v>130169</v>
      </c>
      <c r="F5">
        <v>230</v>
      </c>
      <c r="H5">
        <v>5634</v>
      </c>
    </row>
    <row r="6" spans="1:11" x14ac:dyDescent="0.25">
      <c r="A6" t="s">
        <v>8</v>
      </c>
      <c r="B6" s="74">
        <v>251148</v>
      </c>
      <c r="C6">
        <v>92560</v>
      </c>
      <c r="D6">
        <v>92560</v>
      </c>
      <c r="E6">
        <v>29432</v>
      </c>
      <c r="F6">
        <v>43</v>
      </c>
      <c r="H6">
        <v>653</v>
      </c>
    </row>
    <row r="7" spans="1:11" x14ac:dyDescent="0.25">
      <c r="A7" t="s">
        <v>9</v>
      </c>
      <c r="B7" s="74">
        <v>43847</v>
      </c>
      <c r="C7">
        <v>14565</v>
      </c>
      <c r="D7">
        <v>14565</v>
      </c>
      <c r="E7">
        <v>1030</v>
      </c>
      <c r="F7">
        <v>8</v>
      </c>
      <c r="G7">
        <v>2</v>
      </c>
      <c r="H7">
        <v>583</v>
      </c>
    </row>
    <row r="8" spans="1:11" x14ac:dyDescent="0.25">
      <c r="A8" t="s">
        <v>10</v>
      </c>
      <c r="B8" s="74">
        <v>377773</v>
      </c>
      <c r="C8">
        <v>132861</v>
      </c>
      <c r="D8">
        <v>130778</v>
      </c>
      <c r="E8">
        <v>24079</v>
      </c>
      <c r="F8">
        <v>145</v>
      </c>
      <c r="G8">
        <v>5</v>
      </c>
      <c r="H8">
        <v>851</v>
      </c>
    </row>
    <row r="9" spans="1:11" x14ac:dyDescent="0.25">
      <c r="A9" t="s">
        <v>11</v>
      </c>
      <c r="B9" s="74">
        <v>510104</v>
      </c>
      <c r="C9">
        <v>180335</v>
      </c>
      <c r="D9">
        <v>180335</v>
      </c>
      <c r="F9">
        <v>188</v>
      </c>
      <c r="H9">
        <v>6510</v>
      </c>
    </row>
    <row r="10" spans="1:11" x14ac:dyDescent="0.25">
      <c r="A10" t="s">
        <v>12</v>
      </c>
      <c r="B10" s="74">
        <v>58367</v>
      </c>
      <c r="C10">
        <v>28709</v>
      </c>
      <c r="D10">
        <v>28709</v>
      </c>
      <c r="E10">
        <v>28506</v>
      </c>
      <c r="F10">
        <v>130</v>
      </c>
      <c r="H10">
        <v>1197</v>
      </c>
    </row>
    <row r="11" spans="1:11" x14ac:dyDescent="0.25">
      <c r="A11" t="s">
        <v>13</v>
      </c>
      <c r="B11" s="74">
        <v>166809</v>
      </c>
      <c r="C11">
        <v>62633</v>
      </c>
      <c r="D11">
        <v>62633</v>
      </c>
      <c r="E11">
        <v>25548</v>
      </c>
      <c r="F11">
        <v>103</v>
      </c>
      <c r="G11">
        <v>0</v>
      </c>
      <c r="H11">
        <v>1221</v>
      </c>
    </row>
    <row r="12" spans="1:11" x14ac:dyDescent="0.25">
      <c r="A12" t="s">
        <v>14</v>
      </c>
      <c r="B12" s="74">
        <v>45248</v>
      </c>
      <c r="C12">
        <v>15137</v>
      </c>
      <c r="D12">
        <v>15097</v>
      </c>
      <c r="F12">
        <v>238</v>
      </c>
      <c r="G12">
        <v>0</v>
      </c>
      <c r="H12">
        <v>443</v>
      </c>
    </row>
    <row r="13" spans="1:11" x14ac:dyDescent="0.25">
      <c r="A13" t="s">
        <v>15</v>
      </c>
      <c r="B13" s="74">
        <v>26251</v>
      </c>
      <c r="C13">
        <v>9913</v>
      </c>
      <c r="D13">
        <v>9913</v>
      </c>
      <c r="F13">
        <v>4</v>
      </c>
      <c r="G13">
        <v>0</v>
      </c>
      <c r="H13">
        <v>388</v>
      </c>
    </row>
    <row r="14" spans="1:11" x14ac:dyDescent="0.25">
      <c r="A14" t="s">
        <v>16</v>
      </c>
      <c r="B14" s="74">
        <v>365942</v>
      </c>
      <c r="C14">
        <v>148557</v>
      </c>
      <c r="D14">
        <v>144267</v>
      </c>
      <c r="E14">
        <v>96259</v>
      </c>
      <c r="F14">
        <v>8</v>
      </c>
      <c r="G14">
        <v>8</v>
      </c>
      <c r="H14">
        <v>6012</v>
      </c>
    </row>
    <row r="15" spans="1:11" x14ac:dyDescent="0.25">
      <c r="A15" s="5" t="s">
        <v>17</v>
      </c>
      <c r="B15" s="75"/>
      <c r="C15" s="5"/>
      <c r="D15" s="5"/>
      <c r="E15" s="5"/>
      <c r="F15" s="5"/>
      <c r="G15" s="5"/>
      <c r="H15" s="5"/>
    </row>
    <row r="16" spans="1:11" x14ac:dyDescent="0.25">
      <c r="A16" t="s">
        <v>18</v>
      </c>
      <c r="B16" s="74">
        <v>4345</v>
      </c>
      <c r="C16">
        <v>1352</v>
      </c>
      <c r="D16">
        <v>1352</v>
      </c>
      <c r="F16">
        <v>16</v>
      </c>
      <c r="H16">
        <v>289</v>
      </c>
    </row>
    <row r="17" spans="1:8" x14ac:dyDescent="0.25">
      <c r="A17" t="s">
        <v>19</v>
      </c>
      <c r="B17" s="74">
        <v>10452</v>
      </c>
      <c r="C17">
        <v>3554</v>
      </c>
      <c r="D17">
        <v>3554</v>
      </c>
      <c r="F17">
        <v>0</v>
      </c>
      <c r="G17">
        <v>3</v>
      </c>
      <c r="H17">
        <v>563</v>
      </c>
    </row>
    <row r="18" spans="1:8" x14ac:dyDescent="0.25">
      <c r="A18" t="s">
        <v>20</v>
      </c>
      <c r="B18" s="74">
        <v>13255</v>
      </c>
      <c r="C18">
        <v>4693</v>
      </c>
      <c r="F18">
        <v>0</v>
      </c>
      <c r="G18">
        <v>2</v>
      </c>
      <c r="H18">
        <v>0</v>
      </c>
    </row>
    <row r="19" spans="1:8" x14ac:dyDescent="0.25">
      <c r="A19" t="s">
        <v>21</v>
      </c>
      <c r="B19" s="74">
        <v>37444</v>
      </c>
      <c r="C19">
        <v>12735</v>
      </c>
      <c r="D19">
        <v>12652</v>
      </c>
      <c r="F19">
        <v>248</v>
      </c>
      <c r="G19">
        <v>11</v>
      </c>
      <c r="H19">
        <v>5</v>
      </c>
    </row>
    <row r="20" spans="1:8" x14ac:dyDescent="0.25">
      <c r="A20" t="s">
        <v>22</v>
      </c>
      <c r="B20" s="74">
        <v>181821</v>
      </c>
      <c r="C20">
        <v>70185</v>
      </c>
      <c r="D20">
        <v>70185</v>
      </c>
      <c r="E20">
        <v>33948</v>
      </c>
      <c r="F20">
        <v>90</v>
      </c>
      <c r="G20">
        <v>0</v>
      </c>
      <c r="H20">
        <v>1851</v>
      </c>
    </row>
    <row r="21" spans="1:8" x14ac:dyDescent="0.25">
      <c r="A21" t="s">
        <v>23</v>
      </c>
      <c r="B21" s="74">
        <v>34991</v>
      </c>
      <c r="C21">
        <v>11627</v>
      </c>
      <c r="D21">
        <v>11627</v>
      </c>
      <c r="G21">
        <v>10</v>
      </c>
      <c r="H21">
        <v>2241</v>
      </c>
    </row>
    <row r="22" spans="1:8" x14ac:dyDescent="0.25">
      <c r="A22" s="5" t="s">
        <v>24</v>
      </c>
      <c r="B22" s="76"/>
      <c r="C22" s="6"/>
      <c r="D22" s="6"/>
      <c r="E22" s="6"/>
      <c r="F22" s="6"/>
      <c r="G22" s="6"/>
      <c r="H22" s="6"/>
    </row>
    <row r="23" spans="1:8" x14ac:dyDescent="0.25">
      <c r="A23" t="s">
        <v>25</v>
      </c>
      <c r="B23" s="74">
        <v>104166</v>
      </c>
      <c r="C23">
        <v>42505</v>
      </c>
      <c r="D23">
        <v>42505</v>
      </c>
      <c r="E23">
        <v>1441</v>
      </c>
      <c r="F23">
        <v>40</v>
      </c>
      <c r="G23">
        <v>19</v>
      </c>
      <c r="H23">
        <v>3356</v>
      </c>
    </row>
    <row r="24" spans="1:8" x14ac:dyDescent="0.25">
      <c r="A24" t="s">
        <v>26</v>
      </c>
      <c r="B24" s="74">
        <v>1264</v>
      </c>
      <c r="C24">
        <v>320</v>
      </c>
      <c r="D24">
        <v>320</v>
      </c>
      <c r="F24">
        <v>3</v>
      </c>
      <c r="G24">
        <v>0</v>
      </c>
      <c r="H24">
        <v>13</v>
      </c>
    </row>
    <row r="25" spans="1:8" x14ac:dyDescent="0.25">
      <c r="A25" t="s">
        <v>27</v>
      </c>
      <c r="B25" s="74">
        <v>117940</v>
      </c>
      <c r="C25">
        <v>50185</v>
      </c>
      <c r="D25">
        <v>49579</v>
      </c>
      <c r="F25">
        <v>78</v>
      </c>
      <c r="G25">
        <v>2</v>
      </c>
      <c r="H25">
        <v>1878</v>
      </c>
    </row>
    <row r="26" spans="1:8" x14ac:dyDescent="0.25">
      <c r="A26" t="s">
        <v>28</v>
      </c>
      <c r="B26" s="74">
        <v>56166</v>
      </c>
      <c r="C26">
        <v>24922</v>
      </c>
      <c r="D26">
        <v>24922</v>
      </c>
      <c r="F26">
        <v>37</v>
      </c>
      <c r="G26">
        <v>6</v>
      </c>
      <c r="H26">
        <v>767</v>
      </c>
    </row>
    <row r="27" spans="1:8" x14ac:dyDescent="0.25">
      <c r="A27" t="s">
        <v>29</v>
      </c>
      <c r="B27" s="74">
        <v>10352</v>
      </c>
      <c r="C27">
        <v>3371</v>
      </c>
      <c r="F27">
        <v>3</v>
      </c>
      <c r="G27">
        <v>6</v>
      </c>
      <c r="H27">
        <v>0</v>
      </c>
    </row>
    <row r="28" spans="1:8" x14ac:dyDescent="0.25">
      <c r="A28" t="s">
        <v>30</v>
      </c>
      <c r="B28" s="74">
        <v>34290</v>
      </c>
      <c r="C28">
        <v>12691</v>
      </c>
      <c r="D28">
        <v>13229</v>
      </c>
      <c r="F28">
        <v>0</v>
      </c>
      <c r="G28">
        <v>1</v>
      </c>
    </row>
    <row r="29" spans="1:8" x14ac:dyDescent="0.25">
      <c r="A29" s="5" t="s">
        <v>31</v>
      </c>
      <c r="B29" s="76"/>
      <c r="C29" s="6"/>
      <c r="D29" s="6"/>
      <c r="E29" s="6"/>
      <c r="F29" s="6"/>
      <c r="G29" s="6"/>
      <c r="H29" s="6"/>
    </row>
    <row r="30" spans="1:8" x14ac:dyDescent="0.25">
      <c r="A30" t="s">
        <v>32</v>
      </c>
      <c r="B30" s="74">
        <v>14919</v>
      </c>
      <c r="C30">
        <v>4356</v>
      </c>
      <c r="D30">
        <v>4356</v>
      </c>
      <c r="F30">
        <v>11</v>
      </c>
      <c r="G30">
        <v>3</v>
      </c>
      <c r="H30">
        <v>27</v>
      </c>
    </row>
    <row r="31" spans="1:8" x14ac:dyDescent="0.25">
      <c r="A31" t="s">
        <v>33</v>
      </c>
      <c r="B31" s="74">
        <v>28973</v>
      </c>
      <c r="C31">
        <v>9409</v>
      </c>
      <c r="D31">
        <v>9407</v>
      </c>
      <c r="G31">
        <v>1</v>
      </c>
      <c r="H31">
        <v>639</v>
      </c>
    </row>
    <row r="32" spans="1:8" x14ac:dyDescent="0.25">
      <c r="A32" t="s">
        <v>34</v>
      </c>
      <c r="B32" s="74">
        <v>66835</v>
      </c>
      <c r="C32">
        <v>24730</v>
      </c>
      <c r="D32">
        <v>24730</v>
      </c>
      <c r="F32">
        <v>60</v>
      </c>
      <c r="H32">
        <v>826</v>
      </c>
    </row>
    <row r="33" spans="1:8" x14ac:dyDescent="0.25">
      <c r="A33" t="s">
        <v>35</v>
      </c>
      <c r="B33" s="74">
        <v>41906</v>
      </c>
      <c r="C33">
        <v>13435</v>
      </c>
      <c r="D33">
        <v>13435</v>
      </c>
      <c r="F33">
        <v>0</v>
      </c>
      <c r="G33">
        <v>0</v>
      </c>
      <c r="H33">
        <v>413</v>
      </c>
    </row>
    <row r="34" spans="1:8" x14ac:dyDescent="0.25">
      <c r="A34" t="s">
        <v>36</v>
      </c>
      <c r="B34" s="74">
        <v>84517</v>
      </c>
      <c r="C34">
        <v>33111</v>
      </c>
      <c r="D34">
        <v>33111</v>
      </c>
      <c r="F34">
        <v>44</v>
      </c>
      <c r="G34">
        <v>4</v>
      </c>
      <c r="H34">
        <v>1733</v>
      </c>
    </row>
    <row r="35" spans="1:8" x14ac:dyDescent="0.25">
      <c r="A35" t="s">
        <v>37</v>
      </c>
      <c r="B35" s="74">
        <v>1081</v>
      </c>
      <c r="C35">
        <v>365</v>
      </c>
      <c r="F35">
        <v>0</v>
      </c>
      <c r="H35">
        <v>0</v>
      </c>
    </row>
    <row r="36" spans="1:8" x14ac:dyDescent="0.25">
      <c r="A36" s="5" t="s">
        <v>38</v>
      </c>
      <c r="B36" s="76"/>
      <c r="C36" s="6"/>
      <c r="D36" s="6"/>
      <c r="E36" s="6"/>
      <c r="F36" s="6"/>
      <c r="G36" s="6"/>
      <c r="H36" s="6"/>
    </row>
    <row r="37" spans="1:8" x14ac:dyDescent="0.25">
      <c r="A37" t="s">
        <v>39</v>
      </c>
      <c r="B37" s="74">
        <v>23024</v>
      </c>
      <c r="C37">
        <v>7976</v>
      </c>
      <c r="D37">
        <v>7947</v>
      </c>
      <c r="F37">
        <v>1</v>
      </c>
      <c r="G37">
        <v>31</v>
      </c>
      <c r="H37">
        <v>466</v>
      </c>
    </row>
    <row r="38" spans="1:8" x14ac:dyDescent="0.25">
      <c r="A38" t="s">
        <v>40</v>
      </c>
      <c r="B38" s="74">
        <v>126907</v>
      </c>
      <c r="C38">
        <v>47540</v>
      </c>
      <c r="D38">
        <v>47613</v>
      </c>
      <c r="F38">
        <v>30</v>
      </c>
      <c r="H38">
        <v>6037</v>
      </c>
    </row>
    <row r="39" spans="1:8" x14ac:dyDescent="0.25">
      <c r="A39" t="s">
        <v>41</v>
      </c>
      <c r="B39" s="74">
        <v>39712</v>
      </c>
      <c r="C39">
        <v>14163</v>
      </c>
      <c r="D39">
        <v>12447</v>
      </c>
      <c r="F39">
        <v>4</v>
      </c>
      <c r="G39">
        <v>8</v>
      </c>
      <c r="H39">
        <v>4</v>
      </c>
    </row>
    <row r="40" spans="1:8" x14ac:dyDescent="0.25">
      <c r="A40" s="5" t="s">
        <v>42</v>
      </c>
      <c r="B40" s="76"/>
      <c r="C40" s="6"/>
      <c r="D40" s="6"/>
      <c r="E40" s="6"/>
      <c r="F40" s="6"/>
      <c r="G40" s="6"/>
      <c r="H40" s="6"/>
    </row>
    <row r="41" spans="1:8" x14ac:dyDescent="0.25">
      <c r="A41" t="s">
        <v>43</v>
      </c>
      <c r="B41" s="74">
        <v>17020</v>
      </c>
      <c r="C41">
        <v>7172</v>
      </c>
      <c r="D41">
        <v>7172</v>
      </c>
      <c r="E41">
        <v>4962</v>
      </c>
      <c r="F41">
        <v>11</v>
      </c>
      <c r="G41">
        <v>4</v>
      </c>
      <c r="H41">
        <v>398</v>
      </c>
    </row>
    <row r="42" spans="1:8" x14ac:dyDescent="0.25">
      <c r="A42" t="s">
        <v>44</v>
      </c>
      <c r="B42" s="74">
        <v>12013</v>
      </c>
      <c r="C42">
        <v>4131</v>
      </c>
      <c r="F42">
        <v>0</v>
      </c>
      <c r="G42">
        <v>1</v>
      </c>
      <c r="H42">
        <v>0</v>
      </c>
    </row>
    <row r="43" spans="1:8" x14ac:dyDescent="0.25">
      <c r="A43" t="s">
        <v>45</v>
      </c>
      <c r="B43" s="74">
        <v>11118</v>
      </c>
      <c r="C43">
        <v>5728</v>
      </c>
      <c r="D43">
        <v>5725</v>
      </c>
      <c r="F43">
        <v>35</v>
      </c>
      <c r="G43">
        <v>6</v>
      </c>
      <c r="H43">
        <v>0</v>
      </c>
    </row>
    <row r="44" spans="1:8" x14ac:dyDescent="0.25">
      <c r="A44" t="s">
        <v>46</v>
      </c>
      <c r="B44" s="74">
        <v>2214</v>
      </c>
      <c r="C44">
        <v>569</v>
      </c>
      <c r="F44">
        <v>0</v>
      </c>
      <c r="G44">
        <v>0</v>
      </c>
      <c r="H44">
        <v>0</v>
      </c>
    </row>
    <row r="45" spans="1:8" x14ac:dyDescent="0.25">
      <c r="A45" t="s">
        <v>47</v>
      </c>
      <c r="B45" s="74">
        <v>201433</v>
      </c>
      <c r="C45" s="77">
        <v>83487.839999999997</v>
      </c>
      <c r="D45" s="77">
        <v>81550.84</v>
      </c>
      <c r="F45">
        <v>129</v>
      </c>
      <c r="G45">
        <v>6</v>
      </c>
      <c r="H45">
        <v>1399</v>
      </c>
    </row>
    <row r="46" spans="1:8" x14ac:dyDescent="0.25">
      <c r="A46" s="5" t="s">
        <v>48</v>
      </c>
      <c r="B46" s="76"/>
      <c r="C46" s="6"/>
      <c r="D46" s="6"/>
      <c r="E46" s="6"/>
      <c r="F46" s="6"/>
      <c r="G46" s="6"/>
      <c r="H46" s="6"/>
    </row>
    <row r="47" spans="1:8" x14ac:dyDescent="0.25">
      <c r="A47" t="s">
        <v>49</v>
      </c>
      <c r="B47" s="74">
        <v>175398</v>
      </c>
      <c r="C47">
        <v>75864</v>
      </c>
      <c r="D47">
        <v>70265</v>
      </c>
      <c r="F47">
        <v>77</v>
      </c>
      <c r="G47">
        <v>0</v>
      </c>
      <c r="H47">
        <v>84</v>
      </c>
    </row>
    <row r="48" spans="1:8" x14ac:dyDescent="0.25">
      <c r="A48" t="s">
        <v>50</v>
      </c>
      <c r="B48" s="74">
        <v>29972</v>
      </c>
      <c r="C48">
        <v>12743</v>
      </c>
      <c r="F48">
        <v>0</v>
      </c>
      <c r="G48">
        <v>0</v>
      </c>
      <c r="H48">
        <v>0</v>
      </c>
    </row>
    <row r="49" spans="1:8" x14ac:dyDescent="0.25">
      <c r="A49" t="s">
        <v>51</v>
      </c>
      <c r="B49" s="74">
        <v>12828</v>
      </c>
      <c r="C49">
        <v>7697</v>
      </c>
      <c r="D49">
        <v>7697</v>
      </c>
      <c r="F49">
        <v>46</v>
      </c>
      <c r="G49">
        <v>2</v>
      </c>
      <c r="H49">
        <v>562</v>
      </c>
    </row>
    <row r="50" spans="1:8" x14ac:dyDescent="0.25">
      <c r="A50" t="s">
        <v>52</v>
      </c>
      <c r="B50" s="74">
        <v>23702</v>
      </c>
      <c r="C50">
        <v>8326</v>
      </c>
      <c r="F50">
        <v>10</v>
      </c>
      <c r="G50">
        <v>10</v>
      </c>
      <c r="H50">
        <v>0</v>
      </c>
    </row>
    <row r="51" spans="1:8" x14ac:dyDescent="0.25">
      <c r="A51" t="s">
        <v>53</v>
      </c>
      <c r="B51" s="74">
        <v>27259</v>
      </c>
      <c r="C51">
        <v>9772</v>
      </c>
      <c r="D51">
        <v>9772</v>
      </c>
      <c r="F51">
        <v>202</v>
      </c>
      <c r="H51">
        <v>1098</v>
      </c>
    </row>
    <row r="52" spans="1:8" x14ac:dyDescent="0.25">
      <c r="A52" t="s">
        <v>54</v>
      </c>
      <c r="B52" s="74">
        <v>2640</v>
      </c>
      <c r="C52">
        <v>450</v>
      </c>
      <c r="F52">
        <v>0</v>
      </c>
      <c r="G52">
        <v>0</v>
      </c>
      <c r="H52">
        <v>0</v>
      </c>
    </row>
    <row r="53" spans="1:8" x14ac:dyDescent="0.25">
      <c r="A53" s="5" t="s">
        <v>55</v>
      </c>
      <c r="B53" s="76"/>
      <c r="C53" s="6"/>
      <c r="D53" s="6"/>
      <c r="E53" s="6"/>
      <c r="F53" s="6"/>
      <c r="G53" s="6"/>
      <c r="H53" s="6"/>
    </row>
    <row r="54" spans="1:8" x14ac:dyDescent="0.25">
      <c r="A54" t="s">
        <v>56</v>
      </c>
      <c r="B54" s="74">
        <v>1154</v>
      </c>
      <c r="C54">
        <v>320</v>
      </c>
      <c r="F54">
        <v>0</v>
      </c>
      <c r="G54">
        <v>0</v>
      </c>
      <c r="H54">
        <v>0</v>
      </c>
    </row>
    <row r="55" spans="1:8" x14ac:dyDescent="0.25">
      <c r="A55" t="s">
        <v>57</v>
      </c>
      <c r="B55" s="74">
        <v>2894</v>
      </c>
      <c r="C55">
        <v>1328</v>
      </c>
    </row>
    <row r="56" spans="1:8" x14ac:dyDescent="0.25">
      <c r="A56" t="s">
        <v>58</v>
      </c>
      <c r="B56" s="74">
        <v>317</v>
      </c>
      <c r="C56">
        <v>133</v>
      </c>
      <c r="F56">
        <v>0</v>
      </c>
      <c r="G56">
        <v>0</v>
      </c>
      <c r="H56">
        <v>0</v>
      </c>
    </row>
    <row r="57" spans="1:8" x14ac:dyDescent="0.25">
      <c r="A57" t="s">
        <v>59</v>
      </c>
      <c r="B57" s="74">
        <v>1953</v>
      </c>
      <c r="C57">
        <v>1350</v>
      </c>
    </row>
    <row r="58" spans="1:8" x14ac:dyDescent="0.25">
      <c r="A58" t="s">
        <v>60</v>
      </c>
      <c r="B58" s="74">
        <v>478</v>
      </c>
      <c r="C58">
        <v>70</v>
      </c>
    </row>
    <row r="59" spans="1:8" x14ac:dyDescent="0.25">
      <c r="A59" t="s">
        <v>61</v>
      </c>
      <c r="B59" s="74">
        <v>346</v>
      </c>
      <c r="C59">
        <v>110</v>
      </c>
      <c r="F59">
        <v>0</v>
      </c>
      <c r="G59">
        <v>0</v>
      </c>
      <c r="H59">
        <v>0</v>
      </c>
    </row>
    <row r="60" spans="1:8" x14ac:dyDescent="0.25">
      <c r="A60" t="s">
        <v>62</v>
      </c>
      <c r="B60" s="74">
        <v>438</v>
      </c>
      <c r="C60">
        <v>200</v>
      </c>
      <c r="F60">
        <v>0</v>
      </c>
      <c r="G60">
        <v>0</v>
      </c>
      <c r="H60">
        <v>0</v>
      </c>
    </row>
    <row r="61" spans="1:8" x14ac:dyDescent="0.25">
      <c r="A61" t="s">
        <v>63</v>
      </c>
      <c r="B61" s="74">
        <v>2212</v>
      </c>
      <c r="C61">
        <v>769</v>
      </c>
      <c r="F61">
        <v>0</v>
      </c>
      <c r="G61">
        <v>2</v>
      </c>
      <c r="H61">
        <v>0</v>
      </c>
    </row>
    <row r="62" spans="1:8" x14ac:dyDescent="0.25">
      <c r="A62" t="s">
        <v>64</v>
      </c>
      <c r="B62" s="74">
        <v>3851</v>
      </c>
      <c r="C62">
        <v>1400</v>
      </c>
      <c r="F62">
        <v>0</v>
      </c>
      <c r="G62">
        <v>1</v>
      </c>
      <c r="H62">
        <v>0</v>
      </c>
    </row>
    <row r="63" spans="1:8" x14ac:dyDescent="0.25">
      <c r="A63" t="s">
        <v>65</v>
      </c>
      <c r="B63" s="74">
        <v>4761</v>
      </c>
      <c r="C63">
        <v>1327</v>
      </c>
      <c r="F63">
        <v>4</v>
      </c>
      <c r="G63">
        <v>8</v>
      </c>
      <c r="H63">
        <v>0</v>
      </c>
    </row>
    <row r="64" spans="1:8" x14ac:dyDescent="0.25">
      <c r="A64" t="s">
        <v>66</v>
      </c>
      <c r="B64" s="74">
        <v>270</v>
      </c>
      <c r="C64">
        <v>107</v>
      </c>
      <c r="F64">
        <v>0</v>
      </c>
      <c r="G64">
        <v>0</v>
      </c>
      <c r="H64">
        <v>0</v>
      </c>
    </row>
    <row r="65" spans="1:8" x14ac:dyDescent="0.25">
      <c r="A65" t="s">
        <v>67</v>
      </c>
      <c r="B65" s="74">
        <v>272</v>
      </c>
      <c r="C65">
        <v>263</v>
      </c>
      <c r="F65">
        <v>0</v>
      </c>
      <c r="G65">
        <v>0</v>
      </c>
    </row>
    <row r="66" spans="1:8" x14ac:dyDescent="0.25">
      <c r="A66" t="s">
        <v>68</v>
      </c>
      <c r="B66" s="74">
        <v>1461</v>
      </c>
      <c r="C66">
        <v>349</v>
      </c>
      <c r="F66">
        <v>19</v>
      </c>
      <c r="H66">
        <v>0</v>
      </c>
    </row>
    <row r="67" spans="1:8" x14ac:dyDescent="0.25">
      <c r="A67" t="s">
        <v>69</v>
      </c>
      <c r="B67" s="74">
        <v>726</v>
      </c>
      <c r="C67">
        <v>151</v>
      </c>
      <c r="F67">
        <v>0</v>
      </c>
      <c r="G67">
        <v>4</v>
      </c>
      <c r="H67">
        <v>0</v>
      </c>
    </row>
    <row r="68" spans="1:8" x14ac:dyDescent="0.25">
      <c r="A68" t="s">
        <v>70</v>
      </c>
      <c r="B68" s="74">
        <v>1544</v>
      </c>
      <c r="C68">
        <v>552</v>
      </c>
      <c r="F68">
        <v>0</v>
      </c>
      <c r="G68">
        <v>0</v>
      </c>
      <c r="H68">
        <v>0</v>
      </c>
    </row>
    <row r="69" spans="1:8" x14ac:dyDescent="0.25">
      <c r="A69" t="s">
        <v>71</v>
      </c>
      <c r="B69" s="74">
        <v>1026</v>
      </c>
      <c r="C69">
        <v>700</v>
      </c>
      <c r="F69">
        <v>0</v>
      </c>
      <c r="H69">
        <v>0</v>
      </c>
    </row>
    <row r="70" spans="1:8" x14ac:dyDescent="0.25">
      <c r="A70" t="s">
        <v>72</v>
      </c>
      <c r="B70" s="74">
        <v>1147</v>
      </c>
      <c r="C70">
        <v>200</v>
      </c>
      <c r="F70">
        <v>0</v>
      </c>
      <c r="G70">
        <v>0</v>
      </c>
      <c r="H70">
        <v>0</v>
      </c>
    </row>
    <row r="71" spans="1:8" x14ac:dyDescent="0.25">
      <c r="A71" t="s">
        <v>73</v>
      </c>
      <c r="B71" s="74">
        <v>673</v>
      </c>
      <c r="C71">
        <v>139</v>
      </c>
    </row>
    <row r="72" spans="1:8" x14ac:dyDescent="0.25">
      <c r="A72" t="s">
        <v>74</v>
      </c>
      <c r="B72" s="74">
        <v>3737</v>
      </c>
      <c r="C72">
        <v>1179</v>
      </c>
      <c r="F72">
        <v>0</v>
      </c>
      <c r="G72">
        <v>0</v>
      </c>
      <c r="H72">
        <v>0</v>
      </c>
    </row>
    <row r="73" spans="1:8" x14ac:dyDescent="0.25">
      <c r="A73" t="s">
        <v>75</v>
      </c>
      <c r="B73" s="74">
        <v>465</v>
      </c>
      <c r="C73">
        <v>139</v>
      </c>
      <c r="F73">
        <v>2</v>
      </c>
    </row>
    <row r="74" spans="1:8" x14ac:dyDescent="0.25">
      <c r="A74" t="s">
        <v>76</v>
      </c>
      <c r="B74" s="74">
        <v>849</v>
      </c>
      <c r="C74">
        <v>160</v>
      </c>
      <c r="F74">
        <v>0</v>
      </c>
      <c r="G74">
        <v>0</v>
      </c>
      <c r="H74">
        <v>0</v>
      </c>
    </row>
    <row r="75" spans="1:8" x14ac:dyDescent="0.25">
      <c r="A75" t="s">
        <v>77</v>
      </c>
      <c r="B75" s="74">
        <v>1079</v>
      </c>
      <c r="C75">
        <v>330</v>
      </c>
    </row>
    <row r="76" spans="1:8" x14ac:dyDescent="0.25">
      <c r="A76" t="s">
        <v>78</v>
      </c>
      <c r="B76" s="74">
        <v>18945</v>
      </c>
      <c r="C76">
        <v>6634</v>
      </c>
      <c r="G76">
        <v>1</v>
      </c>
      <c r="H76">
        <v>0</v>
      </c>
    </row>
    <row r="77" spans="1:8" x14ac:dyDescent="0.25">
      <c r="A77" t="s">
        <v>79</v>
      </c>
      <c r="B77" s="74">
        <v>3966</v>
      </c>
      <c r="C77">
        <v>1922</v>
      </c>
      <c r="F77">
        <v>120</v>
      </c>
      <c r="H77">
        <v>0</v>
      </c>
    </row>
    <row r="78" spans="1:8" x14ac:dyDescent="0.25">
      <c r="A78" t="s">
        <v>80</v>
      </c>
      <c r="B78" s="74">
        <v>924</v>
      </c>
      <c r="C78">
        <v>270</v>
      </c>
      <c r="F78">
        <v>0</v>
      </c>
      <c r="H78">
        <v>0</v>
      </c>
    </row>
    <row r="79" spans="1:8" x14ac:dyDescent="0.25">
      <c r="A79" t="s">
        <v>81</v>
      </c>
      <c r="B79" s="74">
        <v>2908</v>
      </c>
      <c r="C79">
        <v>1000</v>
      </c>
      <c r="F79">
        <v>0</v>
      </c>
      <c r="G79">
        <v>0</v>
      </c>
      <c r="H79">
        <v>0</v>
      </c>
    </row>
    <row r="80" spans="1:8" x14ac:dyDescent="0.25">
      <c r="A80" t="s">
        <v>82</v>
      </c>
      <c r="B80" s="74">
        <v>1725</v>
      </c>
      <c r="C80">
        <v>810</v>
      </c>
      <c r="F80">
        <v>0</v>
      </c>
      <c r="G80">
        <v>0</v>
      </c>
      <c r="H80">
        <v>28</v>
      </c>
    </row>
    <row r="81" spans="1:8" x14ac:dyDescent="0.25">
      <c r="A81" t="s">
        <v>83</v>
      </c>
      <c r="B81" s="74">
        <v>644</v>
      </c>
      <c r="C81">
        <v>264</v>
      </c>
    </row>
    <row r="82" spans="1:8" x14ac:dyDescent="0.25">
      <c r="A82" t="s">
        <v>84</v>
      </c>
      <c r="B82" s="74">
        <v>709</v>
      </c>
      <c r="C82">
        <v>327</v>
      </c>
      <c r="F82">
        <v>0</v>
      </c>
      <c r="G82">
        <v>0</v>
      </c>
      <c r="H82">
        <v>0</v>
      </c>
    </row>
    <row r="83" spans="1:8" x14ac:dyDescent="0.25">
      <c r="A83" t="s">
        <v>85</v>
      </c>
      <c r="B83" s="74">
        <v>781</v>
      </c>
      <c r="C83">
        <v>319</v>
      </c>
    </row>
    <row r="84" spans="1:8" x14ac:dyDescent="0.25">
      <c r="A84" t="s">
        <v>86</v>
      </c>
      <c r="B84" s="74">
        <v>3502</v>
      </c>
      <c r="C84">
        <v>1157</v>
      </c>
      <c r="F84">
        <v>0</v>
      </c>
      <c r="G84">
        <v>2</v>
      </c>
      <c r="H84">
        <v>0</v>
      </c>
    </row>
    <row r="85" spans="1:8" x14ac:dyDescent="0.25">
      <c r="A85" t="s">
        <v>87</v>
      </c>
      <c r="B85" s="74">
        <v>4286</v>
      </c>
      <c r="C85">
        <v>1237</v>
      </c>
      <c r="G85">
        <v>15</v>
      </c>
      <c r="H85">
        <v>0</v>
      </c>
    </row>
    <row r="86" spans="1:8" x14ac:dyDescent="0.25">
      <c r="A86" t="s">
        <v>88</v>
      </c>
      <c r="B86" s="74">
        <v>4251</v>
      </c>
    </row>
    <row r="87" spans="1:8" x14ac:dyDescent="0.25">
      <c r="A87" t="s">
        <v>89</v>
      </c>
      <c r="B87" s="74">
        <v>1138</v>
      </c>
      <c r="C87">
        <v>490</v>
      </c>
      <c r="F87">
        <v>0</v>
      </c>
      <c r="H87">
        <v>0</v>
      </c>
    </row>
    <row r="88" spans="1:8" x14ac:dyDescent="0.25">
      <c r="A88" t="s">
        <v>90</v>
      </c>
      <c r="B88" s="74">
        <v>293</v>
      </c>
      <c r="C88">
        <v>96</v>
      </c>
      <c r="F88">
        <v>0</v>
      </c>
    </row>
    <row r="90" spans="1:8" x14ac:dyDescent="0.25">
      <c r="B90" s="49">
        <f>SUM(B4:B88)</f>
        <v>5460420</v>
      </c>
      <c r="C90" s="49">
        <f t="shared" ref="C90:H90" si="0">SUM(C4:C88)</f>
        <v>2072307.84</v>
      </c>
      <c r="D90" s="49">
        <f t="shared" si="0"/>
        <v>1931276.84</v>
      </c>
      <c r="E90" s="49">
        <f t="shared" si="0"/>
        <v>526941</v>
      </c>
      <c r="F90" s="49">
        <f t="shared" si="0"/>
        <v>4262</v>
      </c>
      <c r="G90" s="49">
        <f t="shared" si="0"/>
        <v>188</v>
      </c>
      <c r="H90" s="49">
        <f t="shared" si="0"/>
        <v>49361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FF36E-CDA9-4801-8055-5A10E74DC161}">
  <dimension ref="A1:G16"/>
  <sheetViews>
    <sheetView workbookViewId="0">
      <selection activeCell="B19" sqref="B19"/>
    </sheetView>
  </sheetViews>
  <sheetFormatPr defaultColWidth="54.42578125" defaultRowHeight="15" x14ac:dyDescent="0.25"/>
  <cols>
    <col min="1" max="1" width="76.28515625" style="67" customWidth="1"/>
    <col min="2" max="6" width="25.140625" customWidth="1"/>
  </cols>
  <sheetData>
    <row r="1" spans="1:7" x14ac:dyDescent="0.25">
      <c r="A1" s="87" t="s">
        <v>232</v>
      </c>
    </row>
    <row r="3" spans="1:7" x14ac:dyDescent="0.25">
      <c r="A3" s="88" t="s">
        <v>233</v>
      </c>
      <c r="B3" s="40" t="s">
        <v>184</v>
      </c>
      <c r="C3" s="40" t="s">
        <v>185</v>
      </c>
      <c r="D3" s="40" t="s">
        <v>186</v>
      </c>
      <c r="E3" s="40" t="s">
        <v>187</v>
      </c>
      <c r="F3" s="40" t="s">
        <v>246</v>
      </c>
    </row>
    <row r="4" spans="1:7" x14ac:dyDescent="0.25">
      <c r="A4" s="89" t="s">
        <v>234</v>
      </c>
      <c r="B4" s="49">
        <v>1705212</v>
      </c>
      <c r="C4" s="49">
        <v>1802179</v>
      </c>
      <c r="D4" s="49">
        <v>1917863</v>
      </c>
      <c r="E4" s="49">
        <v>1856407</v>
      </c>
      <c r="F4" s="49">
        <v>1870186.57</v>
      </c>
    </row>
    <row r="5" spans="1:7" x14ac:dyDescent="0.25">
      <c r="A5" s="89" t="s">
        <v>235</v>
      </c>
      <c r="B5" s="49">
        <v>1162990</v>
      </c>
      <c r="C5" s="49">
        <v>1111046</v>
      </c>
      <c r="D5" s="49">
        <v>1195554</v>
      </c>
      <c r="E5" s="49">
        <v>1271784</v>
      </c>
      <c r="F5" s="49">
        <v>1281202.29</v>
      </c>
    </row>
    <row r="6" spans="1:7" x14ac:dyDescent="0.25">
      <c r="A6" s="89" t="s">
        <v>236</v>
      </c>
      <c r="B6" s="49">
        <v>645563</v>
      </c>
      <c r="C6" s="49">
        <v>622815</v>
      </c>
      <c r="D6" s="49">
        <v>559045</v>
      </c>
      <c r="E6" s="49">
        <v>508671</v>
      </c>
      <c r="F6" s="49">
        <v>557920.44999999995</v>
      </c>
    </row>
    <row r="7" spans="1:7" x14ac:dyDescent="0.25">
      <c r="A7" s="89" t="s">
        <v>237</v>
      </c>
      <c r="B7" s="49">
        <v>26702</v>
      </c>
      <c r="C7" s="49">
        <v>94734</v>
      </c>
      <c r="D7" s="49">
        <v>15442</v>
      </c>
      <c r="E7" s="49">
        <v>17569</v>
      </c>
      <c r="F7" s="49">
        <v>55227.28</v>
      </c>
    </row>
    <row r="8" spans="1:7" x14ac:dyDescent="0.25">
      <c r="A8" s="89" t="s">
        <v>238</v>
      </c>
      <c r="B8" s="49">
        <v>67257</v>
      </c>
      <c r="C8" s="49">
        <v>69432</v>
      </c>
      <c r="D8" s="49">
        <v>86042</v>
      </c>
      <c r="E8" s="49">
        <v>139888</v>
      </c>
      <c r="F8" s="49">
        <v>98888.18</v>
      </c>
    </row>
    <row r="9" spans="1:7" x14ac:dyDescent="0.25">
      <c r="A9" s="89" t="s">
        <v>239</v>
      </c>
      <c r="B9" s="49">
        <v>83707</v>
      </c>
      <c r="C9" s="49">
        <v>76709</v>
      </c>
      <c r="D9" s="49">
        <v>105732</v>
      </c>
      <c r="E9" s="49">
        <v>137468</v>
      </c>
      <c r="F9" s="49">
        <v>160549.70000000001</v>
      </c>
    </row>
    <row r="10" spans="1:7" x14ac:dyDescent="0.25">
      <c r="A10" s="89" t="s">
        <v>240</v>
      </c>
      <c r="B10" s="49">
        <v>177068</v>
      </c>
      <c r="C10" s="49">
        <v>187599</v>
      </c>
      <c r="D10" s="49">
        <v>181100</v>
      </c>
      <c r="E10" s="49">
        <v>203602</v>
      </c>
      <c r="F10" s="49">
        <v>173335.92</v>
      </c>
    </row>
    <row r="11" spans="1:7" x14ac:dyDescent="0.25">
      <c r="A11" s="89" t="s">
        <v>241</v>
      </c>
      <c r="B11" s="49">
        <v>538</v>
      </c>
      <c r="C11" s="49">
        <v>595</v>
      </c>
      <c r="D11" s="49">
        <v>42</v>
      </c>
      <c r="E11" s="49"/>
      <c r="F11" s="49"/>
    </row>
    <row r="12" spans="1:7" x14ac:dyDescent="0.25">
      <c r="A12" s="89" t="s">
        <v>242</v>
      </c>
      <c r="B12" s="49"/>
      <c r="C12" s="49"/>
      <c r="D12" s="49">
        <v>323</v>
      </c>
      <c r="E12" s="49">
        <v>16</v>
      </c>
      <c r="F12" s="49">
        <v>41.26</v>
      </c>
    </row>
    <row r="13" spans="1:7" x14ac:dyDescent="0.25">
      <c r="A13" s="89" t="s">
        <v>243</v>
      </c>
      <c r="B13" s="49">
        <v>1726160</v>
      </c>
      <c r="C13" s="49">
        <v>1627454</v>
      </c>
      <c r="D13" s="49">
        <v>1103896</v>
      </c>
      <c r="E13" s="49">
        <v>1063140</v>
      </c>
      <c r="F13" s="49">
        <v>210588.94</v>
      </c>
    </row>
    <row r="14" spans="1:7" ht="16.5" customHeight="1" x14ac:dyDescent="0.25">
      <c r="A14" s="89" t="s">
        <v>244</v>
      </c>
      <c r="B14" s="49">
        <v>361823</v>
      </c>
      <c r="C14" s="49">
        <v>408285</v>
      </c>
      <c r="D14" s="49">
        <v>698738</v>
      </c>
      <c r="E14" s="49">
        <v>506698</v>
      </c>
      <c r="F14" s="49">
        <v>206513</v>
      </c>
      <c r="G14" s="49"/>
    </row>
    <row r="16" spans="1:7" ht="60" x14ac:dyDescent="0.25">
      <c r="A16" s="89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0B037-7B7F-4DBD-97B1-822B5D705BAA}">
  <dimension ref="A1:L89"/>
  <sheetViews>
    <sheetView workbookViewId="0">
      <pane xSplit="1" ySplit="3" topLeftCell="B69" activePane="bottomRight" state="frozen"/>
      <selection pane="topRight" activeCell="B1" sqref="B1"/>
      <selection pane="bottomLeft" activeCell="A4" sqref="A4"/>
      <selection pane="bottomRight" activeCell="D87" sqref="D87"/>
    </sheetView>
  </sheetViews>
  <sheetFormatPr defaultColWidth="41.140625" defaultRowHeight="15" x14ac:dyDescent="0.25"/>
  <cols>
    <col min="1" max="1" width="35.5703125" customWidth="1"/>
    <col min="2" max="8" width="29.85546875" customWidth="1"/>
    <col min="10" max="10" width="19.42578125" customWidth="1"/>
  </cols>
  <sheetData>
    <row r="1" spans="1:12" s="81" customFormat="1" x14ac:dyDescent="0.25">
      <c r="A1" s="80" t="s">
        <v>258</v>
      </c>
      <c r="B1" s="80"/>
      <c r="C1" s="80"/>
    </row>
    <row r="3" spans="1:12" ht="35.25" customHeight="1" x14ac:dyDescent="0.25">
      <c r="A3" s="13" t="s">
        <v>91</v>
      </c>
      <c r="B3" s="14" t="s">
        <v>92</v>
      </c>
      <c r="C3" s="14" t="s">
        <v>262</v>
      </c>
      <c r="D3" s="14" t="s">
        <v>93</v>
      </c>
      <c r="E3" s="14" t="s">
        <v>94</v>
      </c>
      <c r="F3" s="14" t="s">
        <v>95</v>
      </c>
      <c r="G3" s="14" t="s">
        <v>96</v>
      </c>
      <c r="H3" s="7" t="s">
        <v>259</v>
      </c>
      <c r="J3" s="90" t="s">
        <v>270</v>
      </c>
      <c r="L3" s="91" t="s">
        <v>272</v>
      </c>
    </row>
    <row r="4" spans="1:12" x14ac:dyDescent="0.25">
      <c r="A4" s="15" t="s">
        <v>97</v>
      </c>
      <c r="B4" s="8">
        <f>4854+100701</f>
        <v>105555</v>
      </c>
      <c r="C4" s="8"/>
      <c r="D4" s="8">
        <f>1571+6813</f>
        <v>8384</v>
      </c>
      <c r="E4" s="8"/>
      <c r="F4" s="8"/>
      <c r="G4" s="9"/>
      <c r="H4" s="10">
        <f>SUM(B4:G4)</f>
        <v>113939</v>
      </c>
      <c r="J4" s="49">
        <f>H4</f>
        <v>113939</v>
      </c>
      <c r="L4" s="49">
        <f>J4+J6+J7+J8+J17+J19+29898</f>
        <v>708579</v>
      </c>
    </row>
    <row r="5" spans="1:12" x14ac:dyDescent="0.25">
      <c r="A5" s="15" t="s">
        <v>98</v>
      </c>
      <c r="B5" s="8">
        <f>3053+21551</f>
        <v>24604</v>
      </c>
      <c r="C5" s="8"/>
      <c r="D5" s="8"/>
      <c r="E5" s="8"/>
      <c r="F5" s="8"/>
      <c r="G5" s="9"/>
      <c r="H5" s="10">
        <f t="shared" ref="H5:H62" si="0">SUM(B5:G5)</f>
        <v>24604</v>
      </c>
      <c r="J5" s="49">
        <f t="shared" ref="J5:J62" si="1">H5</f>
        <v>24604</v>
      </c>
    </row>
    <row r="6" spans="1:12" x14ac:dyDescent="0.25">
      <c r="A6" s="15" t="s">
        <v>99</v>
      </c>
      <c r="B6" s="8">
        <f>28157+96431</f>
        <v>124588</v>
      </c>
      <c r="C6" s="8"/>
      <c r="D6" s="8">
        <v>22460</v>
      </c>
      <c r="E6" s="8"/>
      <c r="F6" s="8">
        <v>53395</v>
      </c>
      <c r="G6" s="9"/>
      <c r="H6" s="10">
        <f t="shared" si="0"/>
        <v>200443</v>
      </c>
      <c r="J6" s="49">
        <f t="shared" si="1"/>
        <v>200443</v>
      </c>
    </row>
    <row r="7" spans="1:12" x14ac:dyDescent="0.25">
      <c r="A7" s="15" t="s">
        <v>100</v>
      </c>
      <c r="B7" s="8">
        <f>602+78934</f>
        <v>79536</v>
      </c>
      <c r="C7" s="8"/>
      <c r="D7" s="8">
        <v>118060</v>
      </c>
      <c r="E7" s="8"/>
      <c r="F7" s="8">
        <v>138918</v>
      </c>
      <c r="G7" s="9"/>
      <c r="H7" s="10">
        <f t="shared" si="0"/>
        <v>336514</v>
      </c>
      <c r="J7" s="49">
        <f t="shared" si="1"/>
        <v>336514</v>
      </c>
    </row>
    <row r="8" spans="1:12" x14ac:dyDescent="0.25">
      <c r="A8" s="15" t="s">
        <v>101</v>
      </c>
      <c r="B8" s="8"/>
      <c r="C8" s="8"/>
      <c r="D8" s="8"/>
      <c r="E8" s="8"/>
      <c r="F8" s="8">
        <v>1000</v>
      </c>
      <c r="G8" s="9"/>
      <c r="H8" s="10">
        <f t="shared" si="0"/>
        <v>1000</v>
      </c>
      <c r="J8" s="49">
        <f t="shared" si="1"/>
        <v>1000</v>
      </c>
    </row>
    <row r="9" spans="1:12" x14ac:dyDescent="0.25">
      <c r="A9" s="15" t="s">
        <v>102</v>
      </c>
      <c r="B9" s="8">
        <v>51</v>
      </c>
      <c r="C9" s="8"/>
      <c r="D9" s="8">
        <v>6070</v>
      </c>
      <c r="E9" s="8"/>
      <c r="F9" s="8">
        <v>1432</v>
      </c>
      <c r="G9" s="9"/>
      <c r="H9" s="10">
        <f t="shared" si="0"/>
        <v>7553</v>
      </c>
      <c r="J9" s="49">
        <f t="shared" si="1"/>
        <v>7553</v>
      </c>
    </row>
    <row r="10" spans="1:12" x14ac:dyDescent="0.25">
      <c r="A10" s="15" t="s">
        <v>103</v>
      </c>
      <c r="B10" s="8">
        <f>16+12468+185</f>
        <v>12669</v>
      </c>
      <c r="C10" s="8"/>
      <c r="D10" s="8">
        <v>6533</v>
      </c>
      <c r="E10" s="8"/>
      <c r="F10" s="8">
        <v>551</v>
      </c>
      <c r="G10" s="9"/>
      <c r="H10" s="10">
        <f t="shared" si="0"/>
        <v>19753</v>
      </c>
      <c r="J10" s="49">
        <f t="shared" si="1"/>
        <v>19753</v>
      </c>
    </row>
    <row r="11" spans="1:12" x14ac:dyDescent="0.25">
      <c r="A11" s="15" t="s">
        <v>104</v>
      </c>
      <c r="B11" s="16">
        <f>2+23</f>
        <v>25</v>
      </c>
      <c r="C11" s="8"/>
      <c r="D11" s="16"/>
      <c r="E11" s="8"/>
      <c r="F11" s="16"/>
      <c r="G11" s="9"/>
      <c r="H11" s="10">
        <f t="shared" si="0"/>
        <v>25</v>
      </c>
      <c r="J11" s="49">
        <f t="shared" si="1"/>
        <v>25</v>
      </c>
    </row>
    <row r="12" spans="1:12" x14ac:dyDescent="0.25">
      <c r="A12" s="15" t="s">
        <v>105</v>
      </c>
      <c r="B12" s="8">
        <v>2134</v>
      </c>
      <c r="C12" s="8"/>
      <c r="D12" s="8">
        <v>120</v>
      </c>
      <c r="E12" s="8"/>
      <c r="F12" s="8">
        <v>4081</v>
      </c>
      <c r="G12" s="9"/>
      <c r="H12" s="10">
        <f t="shared" si="0"/>
        <v>6335</v>
      </c>
      <c r="J12" s="49">
        <f t="shared" si="1"/>
        <v>6335</v>
      </c>
    </row>
    <row r="13" spans="1:12" x14ac:dyDescent="0.25">
      <c r="A13" s="15" t="s">
        <v>106</v>
      </c>
      <c r="B13" s="8">
        <v>3719</v>
      </c>
      <c r="C13" s="8"/>
      <c r="D13" s="8">
        <v>1500</v>
      </c>
      <c r="E13" s="8"/>
      <c r="F13" s="8">
        <v>1013</v>
      </c>
      <c r="G13" s="9"/>
      <c r="H13" s="10">
        <f t="shared" si="0"/>
        <v>6232</v>
      </c>
      <c r="J13" s="49">
        <f t="shared" si="1"/>
        <v>6232</v>
      </c>
    </row>
    <row r="14" spans="1:12" x14ac:dyDescent="0.25">
      <c r="A14" s="15" t="s">
        <v>107</v>
      </c>
      <c r="B14" s="8">
        <v>691</v>
      </c>
      <c r="C14" s="8"/>
      <c r="D14" s="8">
        <v>30</v>
      </c>
      <c r="E14" s="8"/>
      <c r="F14" s="8">
        <v>135</v>
      </c>
      <c r="G14" s="9"/>
      <c r="H14" s="10">
        <f t="shared" si="0"/>
        <v>856</v>
      </c>
      <c r="J14" s="49">
        <f t="shared" si="1"/>
        <v>856</v>
      </c>
    </row>
    <row r="15" spans="1:12" x14ac:dyDescent="0.25">
      <c r="A15" s="15" t="s">
        <v>108</v>
      </c>
      <c r="B15" s="8"/>
      <c r="C15" s="8"/>
      <c r="D15" s="8">
        <v>1081</v>
      </c>
      <c r="E15" s="8"/>
      <c r="F15" s="8">
        <v>180</v>
      </c>
      <c r="G15" s="9"/>
      <c r="H15" s="10">
        <f t="shared" si="0"/>
        <v>1261</v>
      </c>
      <c r="J15" s="49">
        <f t="shared" si="1"/>
        <v>1261</v>
      </c>
    </row>
    <row r="16" spans="1:12" x14ac:dyDescent="0.25">
      <c r="A16" s="15" t="s">
        <v>265</v>
      </c>
      <c r="B16" s="11"/>
      <c r="C16" s="8"/>
      <c r="D16" s="8">
        <v>204</v>
      </c>
      <c r="E16" s="8"/>
      <c r="F16" s="8"/>
      <c r="G16" s="9"/>
      <c r="H16" s="10">
        <f t="shared" si="0"/>
        <v>204</v>
      </c>
      <c r="J16" s="49">
        <f t="shared" si="1"/>
        <v>204</v>
      </c>
    </row>
    <row r="17" spans="1:10" x14ac:dyDescent="0.25">
      <c r="A17" s="15" t="s">
        <v>109</v>
      </c>
      <c r="B17" s="11"/>
      <c r="C17" s="8"/>
      <c r="D17" s="8"/>
      <c r="E17" s="8"/>
      <c r="F17" s="8">
        <v>5695</v>
      </c>
      <c r="G17" s="9"/>
      <c r="H17" s="10">
        <f t="shared" si="0"/>
        <v>5695</v>
      </c>
      <c r="J17" s="49">
        <f t="shared" si="1"/>
        <v>5695</v>
      </c>
    </row>
    <row r="18" spans="1:10" x14ac:dyDescent="0.25">
      <c r="A18" s="15" t="s">
        <v>110</v>
      </c>
      <c r="B18" s="8">
        <f>264+3754+243</f>
        <v>4261</v>
      </c>
      <c r="C18" s="8"/>
      <c r="D18" s="8">
        <v>181149</v>
      </c>
      <c r="E18" s="8"/>
      <c r="F18" s="8">
        <v>742754</v>
      </c>
      <c r="G18" s="9"/>
      <c r="H18" s="10">
        <f t="shared" si="0"/>
        <v>928164</v>
      </c>
      <c r="J18" s="49">
        <f t="shared" si="1"/>
        <v>928164</v>
      </c>
    </row>
    <row r="19" spans="1:10" x14ac:dyDescent="0.25">
      <c r="A19" s="15" t="s">
        <v>111</v>
      </c>
      <c r="B19" s="11"/>
      <c r="C19" s="8"/>
      <c r="D19" s="8">
        <v>138</v>
      </c>
      <c r="E19" s="8"/>
      <c r="F19" s="8">
        <v>20952</v>
      </c>
      <c r="G19" s="9"/>
      <c r="H19" s="10">
        <f t="shared" si="0"/>
        <v>21090</v>
      </c>
      <c r="J19" s="49">
        <f t="shared" si="1"/>
        <v>21090</v>
      </c>
    </row>
    <row r="20" spans="1:10" x14ac:dyDescent="0.25">
      <c r="A20" s="15" t="s">
        <v>260</v>
      </c>
      <c r="B20" s="11"/>
      <c r="C20" s="8"/>
      <c r="D20" s="8">
        <v>360</v>
      </c>
      <c r="E20" s="8"/>
      <c r="F20" s="8">
        <v>44497</v>
      </c>
      <c r="G20" s="9"/>
      <c r="H20" s="10">
        <f t="shared" si="0"/>
        <v>44857</v>
      </c>
      <c r="J20" s="49">
        <f t="shared" si="1"/>
        <v>44857</v>
      </c>
    </row>
    <row r="21" spans="1:10" x14ac:dyDescent="0.25">
      <c r="A21" s="15" t="s">
        <v>112</v>
      </c>
      <c r="B21" s="8">
        <f>4+1</f>
        <v>5</v>
      </c>
      <c r="C21" s="8"/>
      <c r="D21" s="8">
        <v>1626</v>
      </c>
      <c r="E21" s="8"/>
      <c r="F21" s="8">
        <v>68601</v>
      </c>
      <c r="G21" s="9"/>
      <c r="H21" s="10">
        <f t="shared" si="0"/>
        <v>70232</v>
      </c>
      <c r="J21" s="49">
        <f t="shared" si="1"/>
        <v>70232</v>
      </c>
    </row>
    <row r="22" spans="1:10" x14ac:dyDescent="0.25">
      <c r="A22" s="15" t="s">
        <v>113</v>
      </c>
      <c r="B22" s="8">
        <v>35885</v>
      </c>
      <c r="C22" s="8"/>
      <c r="D22" s="8">
        <v>8502</v>
      </c>
      <c r="E22" s="8"/>
      <c r="F22" s="8"/>
      <c r="G22" s="9"/>
      <c r="H22" s="10">
        <f t="shared" si="0"/>
        <v>44387</v>
      </c>
      <c r="J22" s="49"/>
    </row>
    <row r="23" spans="1:10" x14ac:dyDescent="0.25">
      <c r="A23" s="15" t="s">
        <v>114</v>
      </c>
      <c r="B23" s="8"/>
      <c r="C23" s="8"/>
      <c r="D23" s="8">
        <v>2</v>
      </c>
      <c r="E23" s="8"/>
      <c r="F23" s="8"/>
      <c r="G23" s="9"/>
      <c r="H23" s="10">
        <f t="shared" si="0"/>
        <v>2</v>
      </c>
      <c r="J23" s="49"/>
    </row>
    <row r="24" spans="1:10" x14ac:dyDescent="0.25">
      <c r="A24" s="15" t="s">
        <v>115</v>
      </c>
      <c r="B24" s="8"/>
      <c r="C24" s="8"/>
      <c r="D24" s="8">
        <v>57</v>
      </c>
      <c r="E24" s="8"/>
      <c r="F24" s="8"/>
      <c r="G24" s="9"/>
      <c r="H24" s="10">
        <f t="shared" si="0"/>
        <v>57</v>
      </c>
      <c r="J24" s="49"/>
    </row>
    <row r="25" spans="1:10" x14ac:dyDescent="0.25">
      <c r="A25" s="15" t="s">
        <v>116</v>
      </c>
      <c r="B25" s="16">
        <v>6548</v>
      </c>
      <c r="C25" s="8"/>
      <c r="D25" s="16">
        <v>14</v>
      </c>
      <c r="E25" s="8"/>
      <c r="F25" s="16">
        <v>1164</v>
      </c>
      <c r="G25" s="9"/>
      <c r="H25" s="10">
        <f t="shared" si="0"/>
        <v>7726</v>
      </c>
      <c r="J25" s="49">
        <f t="shared" si="1"/>
        <v>7726</v>
      </c>
    </row>
    <row r="26" spans="1:10" x14ac:dyDescent="0.25">
      <c r="A26" s="15" t="s">
        <v>264</v>
      </c>
      <c r="B26" s="16">
        <v>5</v>
      </c>
      <c r="C26" s="8"/>
      <c r="D26" s="16">
        <v>11</v>
      </c>
      <c r="E26" s="8"/>
      <c r="F26" s="16"/>
      <c r="G26" s="9"/>
      <c r="H26" s="10">
        <f t="shared" si="0"/>
        <v>16</v>
      </c>
      <c r="J26" s="49">
        <f t="shared" si="1"/>
        <v>16</v>
      </c>
    </row>
    <row r="27" spans="1:10" x14ac:dyDescent="0.25">
      <c r="A27" s="15" t="s">
        <v>117</v>
      </c>
      <c r="B27" s="8">
        <v>64</v>
      </c>
      <c r="C27" s="8"/>
      <c r="D27" s="8">
        <v>48</v>
      </c>
      <c r="E27" s="8"/>
      <c r="F27" s="8"/>
      <c r="G27" s="9"/>
      <c r="H27" s="10">
        <f t="shared" si="0"/>
        <v>112</v>
      </c>
      <c r="J27" s="49">
        <f t="shared" si="1"/>
        <v>112</v>
      </c>
    </row>
    <row r="28" spans="1:10" x14ac:dyDescent="0.25">
      <c r="A28" s="15" t="s">
        <v>118</v>
      </c>
      <c r="B28" s="8">
        <f>98882+1051+1193784+318106</f>
        <v>1611823</v>
      </c>
      <c r="C28" s="8"/>
      <c r="D28" s="8"/>
      <c r="E28" s="8"/>
      <c r="F28" s="8"/>
      <c r="G28" s="9"/>
      <c r="H28" s="10">
        <f t="shared" si="0"/>
        <v>1611823</v>
      </c>
      <c r="J28" s="49">
        <f t="shared" si="1"/>
        <v>1611823</v>
      </c>
    </row>
    <row r="29" spans="1:10" x14ac:dyDescent="0.25">
      <c r="A29" s="15" t="s">
        <v>119</v>
      </c>
      <c r="B29" s="8">
        <f>210884+18811</f>
        <v>229695</v>
      </c>
      <c r="C29" s="8"/>
      <c r="D29" s="8"/>
      <c r="E29" s="8"/>
      <c r="F29" s="8"/>
      <c r="G29" s="9"/>
      <c r="H29" s="10">
        <f t="shared" si="0"/>
        <v>229695</v>
      </c>
      <c r="J29" s="49">
        <f t="shared" si="1"/>
        <v>229695</v>
      </c>
    </row>
    <row r="30" spans="1:10" x14ac:dyDescent="0.25">
      <c r="A30" s="15" t="s">
        <v>120</v>
      </c>
      <c r="B30" s="8">
        <f>120532+101278+13316</f>
        <v>235126</v>
      </c>
      <c r="C30" s="8"/>
      <c r="D30" s="8"/>
      <c r="E30" s="8"/>
      <c r="F30" s="8"/>
      <c r="G30" s="9"/>
      <c r="H30" s="10">
        <f t="shared" si="0"/>
        <v>235126</v>
      </c>
      <c r="J30" s="49">
        <f t="shared" si="1"/>
        <v>235126</v>
      </c>
    </row>
    <row r="31" spans="1:10" x14ac:dyDescent="0.25">
      <c r="A31" s="15" t="s">
        <v>121</v>
      </c>
      <c r="B31" s="8">
        <f>687+48419+36322</f>
        <v>85428</v>
      </c>
      <c r="C31" s="8"/>
      <c r="D31" s="8"/>
      <c r="E31" s="8"/>
      <c r="F31" s="8"/>
      <c r="G31" s="9"/>
      <c r="H31" s="10">
        <f t="shared" si="0"/>
        <v>85428</v>
      </c>
      <c r="J31" s="49">
        <f t="shared" si="1"/>
        <v>85428</v>
      </c>
    </row>
    <row r="32" spans="1:10" x14ac:dyDescent="0.25">
      <c r="A32" s="15" t="s">
        <v>245</v>
      </c>
      <c r="B32" s="8">
        <f>1+940</f>
        <v>941</v>
      </c>
      <c r="C32" s="8"/>
      <c r="D32" s="8"/>
      <c r="E32" s="8"/>
      <c r="F32" s="8"/>
      <c r="G32" s="9"/>
      <c r="H32" s="10">
        <f t="shared" si="0"/>
        <v>941</v>
      </c>
      <c r="J32" s="49">
        <f t="shared" si="1"/>
        <v>941</v>
      </c>
    </row>
    <row r="33" spans="1:10" x14ac:dyDescent="0.25">
      <c r="A33" s="12" t="s">
        <v>257</v>
      </c>
      <c r="B33" s="8">
        <f>10707+9459</f>
        <v>20166</v>
      </c>
      <c r="C33" s="8"/>
      <c r="D33" s="8"/>
      <c r="E33" s="8"/>
      <c r="F33" s="8"/>
      <c r="G33" s="9"/>
      <c r="H33" s="10">
        <f t="shared" si="0"/>
        <v>20166</v>
      </c>
      <c r="J33" s="49">
        <f t="shared" si="1"/>
        <v>20166</v>
      </c>
    </row>
    <row r="34" spans="1:10" x14ac:dyDescent="0.25">
      <c r="A34" s="15" t="s">
        <v>122</v>
      </c>
      <c r="B34" s="8">
        <v>5030</v>
      </c>
      <c r="C34" s="8"/>
      <c r="D34" s="8"/>
      <c r="E34" s="8"/>
      <c r="F34" s="8"/>
      <c r="G34" s="9"/>
      <c r="H34" s="10">
        <f t="shared" si="0"/>
        <v>5030</v>
      </c>
      <c r="J34" s="49">
        <f t="shared" si="1"/>
        <v>5030</v>
      </c>
    </row>
    <row r="35" spans="1:10" x14ac:dyDescent="0.25">
      <c r="A35" s="15" t="s">
        <v>123</v>
      </c>
      <c r="B35" s="8">
        <v>46315</v>
      </c>
      <c r="C35" s="8"/>
      <c r="D35" s="8"/>
      <c r="E35" s="8"/>
      <c r="F35" s="8"/>
      <c r="G35" s="9"/>
      <c r="H35" s="10">
        <f t="shared" si="0"/>
        <v>46315</v>
      </c>
      <c r="J35" s="49">
        <f t="shared" si="1"/>
        <v>46315</v>
      </c>
    </row>
    <row r="36" spans="1:10" x14ac:dyDescent="0.25">
      <c r="A36" s="15" t="s">
        <v>124</v>
      </c>
      <c r="B36" s="8">
        <f>4227+7807+231243+645</f>
        <v>243922</v>
      </c>
      <c r="C36" s="8">
        <f>3100+24785+4715</f>
        <v>32600</v>
      </c>
      <c r="D36" s="8">
        <v>36</v>
      </c>
      <c r="E36" s="8"/>
      <c r="F36" s="8"/>
      <c r="G36" s="9"/>
      <c r="H36" s="10">
        <f t="shared" si="0"/>
        <v>276558</v>
      </c>
      <c r="I36" s="49"/>
      <c r="J36" s="49">
        <f t="shared" si="1"/>
        <v>276558</v>
      </c>
    </row>
    <row r="37" spans="1:10" x14ac:dyDescent="0.25">
      <c r="A37" s="15" t="s">
        <v>125</v>
      </c>
      <c r="B37" s="8">
        <f>286358+80953+388962+246</f>
        <v>756519</v>
      </c>
      <c r="C37" s="11">
        <f>4555+596</f>
        <v>5151</v>
      </c>
      <c r="D37" s="8"/>
      <c r="E37" s="8"/>
      <c r="F37" s="8"/>
      <c r="G37" s="9"/>
      <c r="H37" s="10">
        <f t="shared" si="0"/>
        <v>761670</v>
      </c>
      <c r="J37" s="49">
        <f t="shared" si="1"/>
        <v>761670</v>
      </c>
    </row>
    <row r="38" spans="1:10" x14ac:dyDescent="0.25">
      <c r="A38" s="15" t="s">
        <v>126</v>
      </c>
      <c r="B38" s="8">
        <v>293009</v>
      </c>
      <c r="C38" s="8">
        <v>1228</v>
      </c>
      <c r="D38" s="8"/>
      <c r="E38" s="8"/>
      <c r="F38" s="8"/>
      <c r="G38" s="9"/>
      <c r="H38" s="10">
        <f t="shared" si="0"/>
        <v>294237</v>
      </c>
      <c r="J38" s="49">
        <f t="shared" si="1"/>
        <v>294237</v>
      </c>
    </row>
    <row r="39" spans="1:10" x14ac:dyDescent="0.25">
      <c r="A39" s="15" t="s">
        <v>127</v>
      </c>
      <c r="B39" s="8">
        <v>67607</v>
      </c>
      <c r="C39" s="8"/>
      <c r="D39" s="8"/>
      <c r="E39" s="8"/>
      <c r="F39" s="8"/>
      <c r="G39" s="9"/>
      <c r="H39" s="10">
        <f t="shared" si="0"/>
        <v>67607</v>
      </c>
      <c r="J39" s="49">
        <f t="shared" si="1"/>
        <v>67607</v>
      </c>
    </row>
    <row r="40" spans="1:10" x14ac:dyDescent="0.25">
      <c r="A40" s="15" t="s">
        <v>128</v>
      </c>
      <c r="B40" s="8">
        <v>187168</v>
      </c>
      <c r="C40" s="8"/>
      <c r="D40" s="8"/>
      <c r="E40" s="8"/>
      <c r="F40" s="8"/>
      <c r="G40" s="9"/>
      <c r="H40" s="10">
        <f t="shared" si="0"/>
        <v>187168</v>
      </c>
      <c r="J40" s="49"/>
    </row>
    <row r="41" spans="1:10" x14ac:dyDescent="0.25">
      <c r="A41" s="15" t="s">
        <v>129</v>
      </c>
      <c r="B41" s="8">
        <v>118203</v>
      </c>
      <c r="C41" s="8"/>
      <c r="D41" s="8"/>
      <c r="E41" s="8"/>
      <c r="F41" s="8"/>
      <c r="G41" s="9"/>
      <c r="H41" s="10">
        <f t="shared" si="0"/>
        <v>118203</v>
      </c>
      <c r="J41" s="49"/>
    </row>
    <row r="42" spans="1:10" x14ac:dyDescent="0.25">
      <c r="A42" s="15" t="s">
        <v>130</v>
      </c>
      <c r="B42" s="8">
        <v>5742</v>
      </c>
      <c r="C42" s="8"/>
      <c r="D42" s="8"/>
      <c r="E42" s="8"/>
      <c r="F42" s="8"/>
      <c r="G42" s="9"/>
      <c r="H42" s="10">
        <f t="shared" si="0"/>
        <v>5742</v>
      </c>
      <c r="J42" s="49">
        <f t="shared" si="1"/>
        <v>5742</v>
      </c>
    </row>
    <row r="43" spans="1:10" x14ac:dyDescent="0.25">
      <c r="A43" s="15" t="s">
        <v>131</v>
      </c>
      <c r="B43" s="8">
        <v>20490</v>
      </c>
      <c r="C43" s="8">
        <v>168</v>
      </c>
      <c r="D43" s="8"/>
      <c r="E43" s="8"/>
      <c r="F43" s="8">
        <v>7198</v>
      </c>
      <c r="G43" s="9"/>
      <c r="H43" s="10">
        <f t="shared" si="0"/>
        <v>27856</v>
      </c>
      <c r="J43" s="49"/>
    </row>
    <row r="44" spans="1:10" x14ac:dyDescent="0.25">
      <c r="A44" s="15" t="s">
        <v>132</v>
      </c>
      <c r="B44" s="8">
        <v>15075</v>
      </c>
      <c r="C44" s="8">
        <v>5190</v>
      </c>
      <c r="D44" s="8"/>
      <c r="E44" s="8"/>
      <c r="F44" s="8"/>
      <c r="G44" s="9"/>
      <c r="H44" s="10">
        <f t="shared" si="0"/>
        <v>20265</v>
      </c>
      <c r="J44" s="49">
        <f t="shared" si="1"/>
        <v>20265</v>
      </c>
    </row>
    <row r="45" spans="1:10" x14ac:dyDescent="0.25">
      <c r="A45" s="15" t="s">
        <v>133</v>
      </c>
      <c r="B45" s="8">
        <v>80339</v>
      </c>
      <c r="C45" s="8"/>
      <c r="D45" s="8"/>
      <c r="E45" s="8"/>
      <c r="F45" s="8"/>
      <c r="G45" s="9"/>
      <c r="H45" s="10">
        <f t="shared" si="0"/>
        <v>80339</v>
      </c>
      <c r="J45" s="49"/>
    </row>
    <row r="46" spans="1:10" x14ac:dyDescent="0.25">
      <c r="A46" s="15" t="s">
        <v>134</v>
      </c>
      <c r="B46" s="8">
        <v>94936</v>
      </c>
      <c r="C46" s="8">
        <f>1192+139</f>
        <v>1331</v>
      </c>
      <c r="D46" s="8">
        <v>10180</v>
      </c>
      <c r="E46" s="8"/>
      <c r="F46" s="8">
        <v>1901</v>
      </c>
      <c r="G46" s="9"/>
      <c r="H46" s="10">
        <f t="shared" si="0"/>
        <v>108348</v>
      </c>
      <c r="J46" s="49"/>
    </row>
    <row r="47" spans="1:10" x14ac:dyDescent="0.25">
      <c r="A47" s="15" t="s">
        <v>271</v>
      </c>
      <c r="B47" s="8">
        <f>509+17818+82794</f>
        <v>101121</v>
      </c>
      <c r="C47" s="8"/>
      <c r="D47" s="8"/>
      <c r="E47" s="8"/>
      <c r="F47" s="8"/>
      <c r="G47" s="9"/>
      <c r="H47" s="10">
        <f t="shared" si="0"/>
        <v>101121</v>
      </c>
      <c r="J47" s="49"/>
    </row>
    <row r="48" spans="1:10" x14ac:dyDescent="0.25">
      <c r="A48" s="15" t="s">
        <v>135</v>
      </c>
      <c r="B48" s="8">
        <f>91229+1896</f>
        <v>93125</v>
      </c>
      <c r="C48" s="8"/>
      <c r="D48" s="8"/>
      <c r="E48" s="8"/>
      <c r="F48" s="8"/>
      <c r="G48" s="9"/>
      <c r="H48" s="10">
        <f t="shared" si="0"/>
        <v>93125</v>
      </c>
      <c r="J48" s="49"/>
    </row>
    <row r="49" spans="1:10" x14ac:dyDescent="0.25">
      <c r="A49" s="15" t="s">
        <v>261</v>
      </c>
      <c r="B49" s="8">
        <f>55789+1194</f>
        <v>56983</v>
      </c>
      <c r="C49" s="8"/>
      <c r="D49" s="8"/>
      <c r="E49" s="8"/>
      <c r="F49" s="8"/>
      <c r="G49" s="9"/>
      <c r="H49" s="10">
        <f t="shared" si="0"/>
        <v>56983</v>
      </c>
      <c r="J49" s="49">
        <f t="shared" si="1"/>
        <v>56983</v>
      </c>
    </row>
    <row r="50" spans="1:10" x14ac:dyDescent="0.25">
      <c r="A50" s="15" t="s">
        <v>136</v>
      </c>
      <c r="B50" s="8">
        <v>15750</v>
      </c>
      <c r="C50" s="8">
        <v>10901</v>
      </c>
      <c r="D50" s="8"/>
      <c r="E50" s="8"/>
      <c r="F50" s="8"/>
      <c r="G50" s="9"/>
      <c r="H50" s="10">
        <f t="shared" si="0"/>
        <v>26651</v>
      </c>
      <c r="J50" s="49"/>
    </row>
    <row r="51" spans="1:10" x14ac:dyDescent="0.25">
      <c r="A51" s="15" t="s">
        <v>137</v>
      </c>
      <c r="B51" s="8">
        <f>39870+1039028</f>
        <v>1078898</v>
      </c>
      <c r="C51" s="8"/>
      <c r="D51" s="8"/>
      <c r="E51" s="8"/>
      <c r="F51" s="8"/>
      <c r="G51" s="9"/>
      <c r="H51" s="10">
        <f t="shared" si="0"/>
        <v>1078898</v>
      </c>
      <c r="J51" s="49"/>
    </row>
    <row r="52" spans="1:10" x14ac:dyDescent="0.25">
      <c r="A52" s="15" t="s">
        <v>138</v>
      </c>
      <c r="B52" s="8">
        <f>7646+24587</f>
        <v>32233</v>
      </c>
      <c r="C52" s="8"/>
      <c r="D52" s="8">
        <v>4718</v>
      </c>
      <c r="E52" s="8"/>
      <c r="F52" s="8"/>
      <c r="G52" s="9"/>
      <c r="H52" s="10">
        <f t="shared" si="0"/>
        <v>36951</v>
      </c>
      <c r="J52" s="49"/>
    </row>
    <row r="53" spans="1:10" x14ac:dyDescent="0.25">
      <c r="A53" s="15" t="s">
        <v>139</v>
      </c>
      <c r="B53" s="8">
        <f>38710+2219</f>
        <v>40929</v>
      </c>
      <c r="C53" s="8"/>
      <c r="D53" s="8"/>
      <c r="E53" s="8"/>
      <c r="F53" s="8"/>
      <c r="G53" s="9"/>
      <c r="H53" s="10">
        <f t="shared" si="0"/>
        <v>40929</v>
      </c>
      <c r="J53" s="49">
        <f t="shared" si="1"/>
        <v>40929</v>
      </c>
    </row>
    <row r="54" spans="1:10" x14ac:dyDescent="0.25">
      <c r="A54" s="15" t="s">
        <v>254</v>
      </c>
      <c r="B54" s="8">
        <v>5001</v>
      </c>
      <c r="C54" s="8"/>
      <c r="D54" s="8"/>
      <c r="E54" s="8"/>
      <c r="F54" s="8"/>
      <c r="G54" s="9"/>
      <c r="H54" s="10">
        <f t="shared" si="0"/>
        <v>5001</v>
      </c>
      <c r="J54" s="49">
        <f t="shared" si="1"/>
        <v>5001</v>
      </c>
    </row>
    <row r="55" spans="1:10" x14ac:dyDescent="0.25">
      <c r="A55" s="15" t="s">
        <v>263</v>
      </c>
      <c r="B55" s="8">
        <f>1465+26699</f>
        <v>28164</v>
      </c>
      <c r="C55" s="8"/>
      <c r="D55" s="8"/>
      <c r="E55" s="8"/>
      <c r="F55" s="8"/>
      <c r="G55" s="9"/>
      <c r="H55" s="10">
        <f t="shared" si="0"/>
        <v>28164</v>
      </c>
      <c r="J55" s="49"/>
    </row>
    <row r="56" spans="1:10" x14ac:dyDescent="0.25">
      <c r="A56" s="15" t="s">
        <v>140</v>
      </c>
      <c r="B56" s="8">
        <f>4+4824+11208+1859</f>
        <v>17895</v>
      </c>
      <c r="C56" s="8"/>
      <c r="D56" s="8">
        <v>30</v>
      </c>
      <c r="E56" s="8"/>
      <c r="F56" s="8">
        <v>21450</v>
      </c>
      <c r="G56" s="9">
        <v>33972</v>
      </c>
      <c r="H56" s="10">
        <f t="shared" si="0"/>
        <v>73347</v>
      </c>
      <c r="I56" s="49"/>
      <c r="J56" s="49">
        <f t="shared" si="1"/>
        <v>73347</v>
      </c>
    </row>
    <row r="57" spans="1:10" x14ac:dyDescent="0.25">
      <c r="A57" s="15" t="s">
        <v>141</v>
      </c>
      <c r="B57" s="8">
        <f>19+2800+874</f>
        <v>3693</v>
      </c>
      <c r="C57" s="8"/>
      <c r="D57" s="8"/>
      <c r="E57" s="8"/>
      <c r="F57" s="8"/>
      <c r="G57" s="9"/>
      <c r="H57" s="10">
        <f t="shared" si="0"/>
        <v>3693</v>
      </c>
      <c r="J57" s="49">
        <f t="shared" si="1"/>
        <v>3693</v>
      </c>
    </row>
    <row r="58" spans="1:10" x14ac:dyDescent="0.25">
      <c r="A58" s="15" t="s">
        <v>142</v>
      </c>
      <c r="B58" s="8">
        <f>2912+323543</f>
        <v>326455</v>
      </c>
      <c r="C58" s="8">
        <v>1522</v>
      </c>
      <c r="D58" s="8">
        <v>1445</v>
      </c>
      <c r="E58" s="8"/>
      <c r="F58" s="8"/>
      <c r="G58" s="9">
        <v>1120</v>
      </c>
      <c r="H58" s="10">
        <f t="shared" si="0"/>
        <v>330542</v>
      </c>
      <c r="J58" s="49"/>
    </row>
    <row r="59" spans="1:10" x14ac:dyDescent="0.25">
      <c r="A59" s="15" t="s">
        <v>143</v>
      </c>
      <c r="B59" s="8">
        <v>90</v>
      </c>
      <c r="C59" s="8"/>
      <c r="D59" s="8"/>
      <c r="E59" s="8"/>
      <c r="F59" s="8"/>
      <c r="G59" s="9"/>
      <c r="H59" s="10">
        <f t="shared" si="0"/>
        <v>90</v>
      </c>
      <c r="J59" s="49">
        <f t="shared" si="1"/>
        <v>90</v>
      </c>
    </row>
    <row r="60" spans="1:10" x14ac:dyDescent="0.25">
      <c r="A60" s="15" t="s">
        <v>144</v>
      </c>
      <c r="B60" s="8">
        <v>18297</v>
      </c>
      <c r="C60" s="8"/>
      <c r="D60" s="8"/>
      <c r="E60" s="8"/>
      <c r="F60" s="8"/>
      <c r="G60" s="9"/>
      <c r="H60" s="10">
        <f t="shared" si="0"/>
        <v>18297</v>
      </c>
      <c r="J60" s="49">
        <f t="shared" si="1"/>
        <v>18297</v>
      </c>
    </row>
    <row r="61" spans="1:10" ht="18" customHeight="1" x14ac:dyDescent="0.25">
      <c r="A61" s="78" t="s">
        <v>255</v>
      </c>
      <c r="B61" s="11"/>
      <c r="C61" s="11">
        <v>2819</v>
      </c>
      <c r="D61" s="11"/>
      <c r="E61" s="11"/>
      <c r="F61" s="11"/>
      <c r="G61" s="79"/>
      <c r="H61" s="10">
        <f t="shared" si="0"/>
        <v>2819</v>
      </c>
      <c r="J61" s="49">
        <f t="shared" si="1"/>
        <v>2819</v>
      </c>
    </row>
    <row r="62" spans="1:10" x14ac:dyDescent="0.25">
      <c r="A62" s="78" t="s">
        <v>256</v>
      </c>
      <c r="B62" s="11">
        <v>19364</v>
      </c>
      <c r="C62" s="11"/>
      <c r="D62" s="11">
        <v>20000</v>
      </c>
      <c r="E62" s="11"/>
      <c r="F62" s="11"/>
      <c r="G62" s="79"/>
      <c r="H62" s="10">
        <f t="shared" si="0"/>
        <v>39364</v>
      </c>
      <c r="J62" s="49">
        <f t="shared" si="1"/>
        <v>39364</v>
      </c>
    </row>
    <row r="63" spans="1:10" x14ac:dyDescent="0.25">
      <c r="A63" s="17"/>
      <c r="B63" s="23"/>
      <c r="C63" s="23"/>
      <c r="D63" s="23"/>
      <c r="E63" s="23"/>
      <c r="F63" s="23"/>
      <c r="G63" s="24"/>
      <c r="H63" s="25"/>
    </row>
    <row r="64" spans="1:10" x14ac:dyDescent="0.25">
      <c r="A64" s="22" t="s">
        <v>266</v>
      </c>
      <c r="B64" s="28">
        <f>SUM(B4:B62)</f>
        <v>6355872</v>
      </c>
      <c r="C64" s="28">
        <f t="shared" ref="C64:H64" si="2">SUM(C4:C62)</f>
        <v>60910</v>
      </c>
      <c r="D64" s="28">
        <f t="shared" si="2"/>
        <v>392758</v>
      </c>
      <c r="E64" s="28">
        <f t="shared" si="2"/>
        <v>0</v>
      </c>
      <c r="F64" s="28">
        <f t="shared" si="2"/>
        <v>1114917</v>
      </c>
      <c r="G64" s="28">
        <f t="shared" si="2"/>
        <v>35092</v>
      </c>
      <c r="H64" s="28">
        <f t="shared" si="2"/>
        <v>7959549</v>
      </c>
    </row>
    <row r="65" spans="1:10" x14ac:dyDescent="0.25">
      <c r="A65" s="18"/>
      <c r="B65" s="17"/>
      <c r="C65" s="17"/>
      <c r="D65" s="17"/>
      <c r="E65" s="17"/>
      <c r="F65" s="17"/>
      <c r="G65" s="26"/>
      <c r="H65" s="27"/>
    </row>
    <row r="66" spans="1:10" x14ac:dyDescent="0.25">
      <c r="A66" s="19"/>
      <c r="B66" s="86" t="s">
        <v>145</v>
      </c>
      <c r="C66" s="30"/>
      <c r="D66" s="86" t="s">
        <v>146</v>
      </c>
      <c r="E66" s="30"/>
      <c r="F66" s="86" t="s">
        <v>147</v>
      </c>
      <c r="G66" s="31"/>
      <c r="H66" s="25"/>
    </row>
    <row r="67" spans="1:10" x14ac:dyDescent="0.25">
      <c r="A67" s="29" t="s">
        <v>148</v>
      </c>
      <c r="B67" s="32">
        <f>B64+C64</f>
        <v>6416782</v>
      </c>
      <c r="C67" s="33"/>
      <c r="D67" s="32">
        <f>D64</f>
        <v>392758</v>
      </c>
      <c r="E67" s="33"/>
      <c r="F67" s="32">
        <f>F64+G64</f>
        <v>1150009</v>
      </c>
      <c r="G67" s="34"/>
      <c r="H67" s="10"/>
      <c r="I67" s="49" t="str">
        <f>B66</f>
        <v>Queensland</v>
      </c>
      <c r="J67" s="49">
        <f>SUM(J4:J62)</f>
        <v>5697737</v>
      </c>
    </row>
    <row r="68" spans="1:10" x14ac:dyDescent="0.25">
      <c r="A68" s="29" t="s">
        <v>149</v>
      </c>
      <c r="B68" s="35">
        <f>B67/H64</f>
        <v>0.80617406840513195</v>
      </c>
      <c r="C68" s="33"/>
      <c r="D68" s="35">
        <f>D67/H64</f>
        <v>4.9344253047503069E-2</v>
      </c>
      <c r="E68" s="33"/>
      <c r="F68" s="35">
        <f>F67/H64</f>
        <v>0.14448167854736493</v>
      </c>
      <c r="G68" s="34"/>
      <c r="H68" s="34"/>
    </row>
    <row r="69" spans="1:10" x14ac:dyDescent="0.25">
      <c r="A69" s="20"/>
      <c r="B69" s="82"/>
    </row>
    <row r="70" spans="1:10" ht="28.5" customHeight="1" x14ac:dyDescent="0.25">
      <c r="A70" s="94" t="s">
        <v>150</v>
      </c>
      <c r="B70" s="94"/>
      <c r="C70" s="94"/>
      <c r="D70" s="94"/>
      <c r="E70" s="94"/>
      <c r="F70" s="94"/>
      <c r="G70" s="94"/>
      <c r="H70" s="94"/>
    </row>
    <row r="72" spans="1:10" x14ac:dyDescent="0.25">
      <c r="A72" t="s">
        <v>273</v>
      </c>
      <c r="B72" s="49">
        <f>C64+G64</f>
        <v>96002</v>
      </c>
      <c r="C72" s="49"/>
      <c r="D72" s="83"/>
    </row>
    <row r="73" spans="1:10" x14ac:dyDescent="0.25">
      <c r="B73" s="83"/>
      <c r="C73" s="49"/>
      <c r="D73" s="49"/>
      <c r="E73" s="49"/>
      <c r="F73" s="49"/>
      <c r="G73" s="49"/>
      <c r="H73" s="49"/>
    </row>
    <row r="74" spans="1:10" x14ac:dyDescent="0.25">
      <c r="A74" t="s">
        <v>274</v>
      </c>
      <c r="B74" s="40" t="s">
        <v>275</v>
      </c>
      <c r="C74" s="40" t="s">
        <v>276</v>
      </c>
      <c r="D74" s="40" t="s">
        <v>277</v>
      </c>
      <c r="E74" s="40" t="s">
        <v>278</v>
      </c>
    </row>
    <row r="75" spans="1:10" x14ac:dyDescent="0.25">
      <c r="A75" s="15" t="s">
        <v>279</v>
      </c>
      <c r="C75">
        <v>16300</v>
      </c>
      <c r="D75">
        <v>16300</v>
      </c>
    </row>
    <row r="76" spans="1:10" x14ac:dyDescent="0.25">
      <c r="A76" s="15" t="s">
        <v>280</v>
      </c>
      <c r="B76" s="77">
        <f>0.589*5151</f>
        <v>3033.9389999999999</v>
      </c>
      <c r="C76" s="77">
        <f>0.4106*5151</f>
        <v>2115.0006000000003</v>
      </c>
    </row>
    <row r="77" spans="1:10" x14ac:dyDescent="0.25">
      <c r="A77" s="15" t="s">
        <v>126</v>
      </c>
      <c r="C77">
        <v>1228</v>
      </c>
    </row>
    <row r="78" spans="1:10" x14ac:dyDescent="0.25">
      <c r="A78" s="92" t="s">
        <v>131</v>
      </c>
    </row>
    <row r="79" spans="1:10" x14ac:dyDescent="0.25">
      <c r="A79" s="15" t="s">
        <v>132</v>
      </c>
      <c r="C79">
        <v>5190</v>
      </c>
    </row>
    <row r="80" spans="1:10" x14ac:dyDescent="0.25">
      <c r="A80" s="92" t="s">
        <v>134</v>
      </c>
    </row>
    <row r="81" spans="1:4" x14ac:dyDescent="0.25">
      <c r="A81" s="92" t="s">
        <v>136</v>
      </c>
    </row>
    <row r="82" spans="1:4" x14ac:dyDescent="0.25">
      <c r="A82" s="15" t="s">
        <v>140</v>
      </c>
      <c r="C82">
        <v>33972</v>
      </c>
    </row>
    <row r="83" spans="1:4" x14ac:dyDescent="0.25">
      <c r="A83" s="92" t="s">
        <v>142</v>
      </c>
    </row>
    <row r="84" spans="1:4" x14ac:dyDescent="0.25">
      <c r="A84" s="78" t="s">
        <v>255</v>
      </c>
      <c r="C84">
        <v>2819</v>
      </c>
    </row>
    <row r="86" spans="1:4" x14ac:dyDescent="0.25">
      <c r="A86" t="s">
        <v>212</v>
      </c>
      <c r="B86" s="49">
        <f>SUM(B75:B84)</f>
        <v>3033.9389999999999</v>
      </c>
      <c r="C86" s="49">
        <f t="shared" ref="C86:D86" si="3">SUM(C75:C84)</f>
        <v>61624.000599999999</v>
      </c>
      <c r="D86" s="49">
        <f t="shared" si="3"/>
        <v>16300</v>
      </c>
    </row>
    <row r="89" spans="1:4" x14ac:dyDescent="0.25">
      <c r="D89" s="93"/>
    </row>
  </sheetData>
  <mergeCells count="1">
    <mergeCell ref="A70:H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ECC21-10CC-453B-94C9-25981D981E56}">
  <dimension ref="A1:J18"/>
  <sheetViews>
    <sheetView topLeftCell="C1" workbookViewId="0">
      <selection activeCell="J18" sqref="J18"/>
    </sheetView>
  </sheetViews>
  <sheetFormatPr defaultColWidth="20.140625" defaultRowHeight="15" x14ac:dyDescent="0.25"/>
  <cols>
    <col min="1" max="1" width="39" customWidth="1"/>
  </cols>
  <sheetData>
    <row r="1" spans="1:10" x14ac:dyDescent="0.25">
      <c r="A1" s="36" t="s">
        <v>268</v>
      </c>
      <c r="B1" s="1"/>
      <c r="C1" s="1"/>
      <c r="D1" s="1"/>
      <c r="E1" s="1"/>
      <c r="F1" s="1"/>
      <c r="G1" s="1"/>
      <c r="H1" s="1"/>
    </row>
    <row r="2" spans="1:10" x14ac:dyDescent="0.25">
      <c r="A2" s="1"/>
      <c r="B2" s="1"/>
      <c r="C2" s="1"/>
      <c r="D2" s="1"/>
      <c r="E2" s="1"/>
      <c r="F2" s="1"/>
      <c r="G2" s="1"/>
      <c r="H2" s="1"/>
    </row>
    <row r="3" spans="1:10" x14ac:dyDescent="0.25">
      <c r="A3" s="36" t="s">
        <v>151</v>
      </c>
      <c r="B3" s="36">
        <v>2016</v>
      </c>
      <c r="C3" s="36">
        <v>2017</v>
      </c>
      <c r="D3" s="36">
        <v>2018</v>
      </c>
      <c r="E3" s="36">
        <v>2019</v>
      </c>
      <c r="F3" s="36">
        <v>2020</v>
      </c>
      <c r="G3" s="36">
        <v>2021</v>
      </c>
      <c r="H3" s="36">
        <v>2022</v>
      </c>
      <c r="I3" s="36">
        <v>2023</v>
      </c>
      <c r="J3" s="36">
        <v>2024</v>
      </c>
    </row>
    <row r="4" spans="1:10" x14ac:dyDescent="0.25">
      <c r="A4" s="1" t="s">
        <v>99</v>
      </c>
      <c r="B4" s="37">
        <v>143894</v>
      </c>
      <c r="C4" s="37">
        <v>138565</v>
      </c>
      <c r="D4" s="37">
        <v>111495</v>
      </c>
      <c r="E4" s="37">
        <v>99708</v>
      </c>
      <c r="F4" s="37">
        <v>86562</v>
      </c>
      <c r="G4" s="37">
        <v>94647</v>
      </c>
      <c r="H4" s="37">
        <v>23938</v>
      </c>
      <c r="I4" s="37">
        <v>31218</v>
      </c>
      <c r="J4">
        <v>53395</v>
      </c>
    </row>
    <row r="5" spans="1:10" x14ac:dyDescent="0.25">
      <c r="A5" s="1" t="s">
        <v>100</v>
      </c>
      <c r="B5" s="37">
        <v>136501</v>
      </c>
      <c r="C5" s="37">
        <v>88332</v>
      </c>
      <c r="D5" s="37">
        <v>73903</v>
      </c>
      <c r="E5" s="37">
        <v>104603</v>
      </c>
      <c r="F5" s="37">
        <v>64165</v>
      </c>
      <c r="G5" s="37">
        <v>123355</v>
      </c>
      <c r="H5" s="37">
        <v>106926</v>
      </c>
      <c r="I5" s="37">
        <v>75593</v>
      </c>
      <c r="J5" s="37">
        <v>138918</v>
      </c>
    </row>
    <row r="6" spans="1:10" x14ac:dyDescent="0.25">
      <c r="A6" s="1" t="s">
        <v>101</v>
      </c>
      <c r="B6" s="39" t="s">
        <v>152</v>
      </c>
      <c r="C6" s="39" t="s">
        <v>152</v>
      </c>
      <c r="D6" s="39" t="s">
        <v>152</v>
      </c>
      <c r="E6" s="39" t="s">
        <v>152</v>
      </c>
      <c r="F6" s="39" t="s">
        <v>152</v>
      </c>
      <c r="G6" s="39">
        <v>337</v>
      </c>
      <c r="H6" s="39">
        <v>618</v>
      </c>
      <c r="I6" s="39" t="s">
        <v>152</v>
      </c>
      <c r="J6">
        <v>1000</v>
      </c>
    </row>
    <row r="7" spans="1:10" x14ac:dyDescent="0.25">
      <c r="A7" s="1" t="s">
        <v>153</v>
      </c>
      <c r="B7" s="38">
        <v>28916</v>
      </c>
      <c r="C7" s="38">
        <v>21322</v>
      </c>
      <c r="D7" s="38">
        <v>26814</v>
      </c>
      <c r="E7" s="37">
        <v>27030</v>
      </c>
      <c r="F7" s="37">
        <v>18734</v>
      </c>
      <c r="G7" s="37">
        <v>24573</v>
      </c>
      <c r="H7" s="1">
        <v>7623</v>
      </c>
      <c r="I7" s="37">
        <v>3863</v>
      </c>
      <c r="J7" s="37">
        <v>7392</v>
      </c>
    </row>
    <row r="8" spans="1:10" x14ac:dyDescent="0.25">
      <c r="A8" s="1" t="s">
        <v>109</v>
      </c>
      <c r="B8" s="37">
        <v>6145</v>
      </c>
      <c r="C8" s="37">
        <v>3201</v>
      </c>
      <c r="D8" s="37">
        <v>2302</v>
      </c>
      <c r="E8" s="37">
        <v>2218</v>
      </c>
      <c r="F8" s="37">
        <v>3743</v>
      </c>
      <c r="G8" s="1">
        <v>374</v>
      </c>
      <c r="H8" s="37">
        <v>2019</v>
      </c>
      <c r="I8" s="37">
        <v>2304</v>
      </c>
      <c r="J8" s="37">
        <v>5695</v>
      </c>
    </row>
    <row r="9" spans="1:10" x14ac:dyDescent="0.25">
      <c r="A9" s="1" t="s">
        <v>154</v>
      </c>
      <c r="B9" s="37">
        <v>403283</v>
      </c>
      <c r="C9" s="37">
        <v>550892</v>
      </c>
      <c r="D9" s="37">
        <v>534495</v>
      </c>
      <c r="E9" s="37">
        <v>744605</v>
      </c>
      <c r="F9" s="37">
        <v>599761</v>
      </c>
      <c r="G9" s="37">
        <v>638258</v>
      </c>
      <c r="H9" s="37">
        <v>562620</v>
      </c>
      <c r="I9" s="37">
        <v>549908</v>
      </c>
      <c r="J9" s="37">
        <v>742754</v>
      </c>
    </row>
    <row r="10" spans="1:10" x14ac:dyDescent="0.25">
      <c r="A10" s="1" t="s">
        <v>111</v>
      </c>
      <c r="B10" s="37">
        <v>3745</v>
      </c>
      <c r="C10" s="37">
        <v>5144</v>
      </c>
      <c r="D10" s="37">
        <v>5549</v>
      </c>
      <c r="E10" s="37">
        <v>7319</v>
      </c>
      <c r="F10" s="37">
        <v>7962</v>
      </c>
      <c r="G10" s="37">
        <v>5720</v>
      </c>
      <c r="H10" s="37">
        <v>3766</v>
      </c>
      <c r="I10" s="37">
        <v>2328</v>
      </c>
      <c r="J10" s="37">
        <v>20952</v>
      </c>
    </row>
    <row r="11" spans="1:10" x14ac:dyDescent="0.25">
      <c r="A11" s="1" t="s">
        <v>260</v>
      </c>
      <c r="B11" s="37"/>
      <c r="C11" s="37"/>
      <c r="D11" s="37"/>
      <c r="E11" s="37"/>
      <c r="F11" s="37"/>
      <c r="G11" s="37"/>
      <c r="H11" s="37"/>
      <c r="I11" s="37"/>
      <c r="J11" s="37">
        <v>44497</v>
      </c>
    </row>
    <row r="12" spans="1:10" x14ac:dyDescent="0.25">
      <c r="A12" s="1" t="s">
        <v>155</v>
      </c>
      <c r="B12" s="37">
        <v>57109</v>
      </c>
      <c r="C12" s="37">
        <v>77606</v>
      </c>
      <c r="D12" s="37">
        <v>75409</v>
      </c>
      <c r="E12" s="37">
        <v>77570</v>
      </c>
      <c r="F12" s="37">
        <v>91570</v>
      </c>
      <c r="G12" s="37">
        <v>85429</v>
      </c>
      <c r="H12" s="37">
        <v>100567</v>
      </c>
      <c r="I12" s="37">
        <v>94212</v>
      </c>
      <c r="J12" s="37">
        <v>68601</v>
      </c>
    </row>
    <row r="13" spans="1:10" x14ac:dyDescent="0.25">
      <c r="A13" s="1" t="s">
        <v>267</v>
      </c>
      <c r="B13" s="37"/>
      <c r="C13" s="37"/>
      <c r="D13" s="37"/>
      <c r="E13" s="37"/>
      <c r="F13" s="37"/>
      <c r="G13" s="37"/>
      <c r="H13" s="37"/>
      <c r="I13" s="37">
        <v>1179</v>
      </c>
      <c r="J13" s="37">
        <v>1164</v>
      </c>
    </row>
    <row r="14" spans="1:10" x14ac:dyDescent="0.25">
      <c r="A14" s="1" t="s">
        <v>156</v>
      </c>
      <c r="B14" s="37">
        <v>2077</v>
      </c>
      <c r="C14" s="37">
        <v>5970</v>
      </c>
      <c r="D14" s="37">
        <v>4876</v>
      </c>
      <c r="E14" s="37">
        <v>5630</v>
      </c>
      <c r="F14" s="1">
        <v>426</v>
      </c>
      <c r="G14" s="37">
        <v>1826</v>
      </c>
      <c r="H14" s="1">
        <v>0</v>
      </c>
      <c r="I14" s="37">
        <v>4070</v>
      </c>
      <c r="J14" s="37">
        <v>7198</v>
      </c>
    </row>
    <row r="15" spans="1:10" x14ac:dyDescent="0.25">
      <c r="A15" s="1" t="s">
        <v>157</v>
      </c>
      <c r="B15" s="37">
        <v>9219</v>
      </c>
      <c r="C15" s="37">
        <v>3623</v>
      </c>
      <c r="D15" s="37">
        <v>21549</v>
      </c>
      <c r="E15" s="1">
        <v>443</v>
      </c>
      <c r="F15" s="37">
        <v>2051</v>
      </c>
      <c r="G15" s="1">
        <v>0</v>
      </c>
      <c r="H15" s="37">
        <v>5434</v>
      </c>
      <c r="I15" s="37">
        <v>2037</v>
      </c>
      <c r="J15" s="37">
        <v>1901</v>
      </c>
    </row>
    <row r="16" spans="1:10" x14ac:dyDescent="0.25">
      <c r="A16" s="1" t="s">
        <v>140</v>
      </c>
      <c r="B16" s="37">
        <v>9853</v>
      </c>
      <c r="C16" s="37">
        <v>19713</v>
      </c>
      <c r="D16" s="37">
        <v>24500</v>
      </c>
      <c r="E16" s="37">
        <v>33880</v>
      </c>
      <c r="F16" s="37">
        <v>30696</v>
      </c>
      <c r="G16" s="37">
        <v>33910</v>
      </c>
      <c r="H16" s="37">
        <v>23160</v>
      </c>
      <c r="I16" s="37">
        <v>30999</v>
      </c>
      <c r="J16" s="37">
        <v>55422</v>
      </c>
    </row>
    <row r="18" spans="10:10" x14ac:dyDescent="0.25">
      <c r="J18">
        <f>SUM(J4:J16)</f>
        <v>1148889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DA5B3-9069-4E3A-B0DE-052F8959D1D5}">
  <dimension ref="A1:F36"/>
  <sheetViews>
    <sheetView topLeftCell="A13" workbookViewId="0">
      <selection activeCell="G27" sqref="G27"/>
    </sheetView>
  </sheetViews>
  <sheetFormatPr defaultColWidth="29.140625" defaultRowHeight="15" x14ac:dyDescent="0.25"/>
  <cols>
    <col min="1" max="1" width="41" customWidth="1"/>
    <col min="5" max="5" width="29.140625" style="84"/>
  </cols>
  <sheetData>
    <row r="1" spans="1:6" x14ac:dyDescent="0.25">
      <c r="A1" s="21" t="s">
        <v>158</v>
      </c>
    </row>
    <row r="3" spans="1:6" x14ac:dyDescent="0.25">
      <c r="C3" s="40" t="s">
        <v>159</v>
      </c>
    </row>
    <row r="4" spans="1:6" x14ac:dyDescent="0.25">
      <c r="A4" s="43" t="s">
        <v>160</v>
      </c>
      <c r="B4" s="40">
        <v>2021</v>
      </c>
      <c r="C4" s="40">
        <v>2022</v>
      </c>
      <c r="D4" s="40">
        <v>2023</v>
      </c>
      <c r="E4" s="85">
        <v>2024</v>
      </c>
    </row>
    <row r="5" spans="1:6" x14ac:dyDescent="0.25">
      <c r="A5" s="44" t="s">
        <v>161</v>
      </c>
      <c r="B5" s="41">
        <v>1317315.53</v>
      </c>
      <c r="C5" s="42">
        <v>1475630</v>
      </c>
      <c r="D5" s="42">
        <v>1378714</v>
      </c>
      <c r="E5" s="84">
        <v>1387694</v>
      </c>
    </row>
    <row r="6" spans="1:6" x14ac:dyDescent="0.25">
      <c r="A6" s="44" t="s">
        <v>162</v>
      </c>
      <c r="B6" s="41">
        <v>89014</v>
      </c>
      <c r="C6" s="42">
        <v>103499</v>
      </c>
      <c r="D6" s="42">
        <v>108301</v>
      </c>
      <c r="E6" s="84">
        <v>98354.58</v>
      </c>
    </row>
    <row r="7" spans="1:6" x14ac:dyDescent="0.25">
      <c r="A7" s="44" t="s">
        <v>163</v>
      </c>
      <c r="B7" s="41">
        <v>120601.79</v>
      </c>
      <c r="C7" s="42">
        <v>122857</v>
      </c>
      <c r="D7" s="42">
        <v>126292</v>
      </c>
      <c r="E7" s="84">
        <v>114399</v>
      </c>
    </row>
    <row r="8" spans="1:6" x14ac:dyDescent="0.25">
      <c r="A8" s="44" t="s">
        <v>164</v>
      </c>
      <c r="B8" s="41">
        <v>75957.649999999994</v>
      </c>
      <c r="C8" s="42">
        <v>79741</v>
      </c>
      <c r="D8" s="42">
        <v>78491</v>
      </c>
      <c r="E8" s="84">
        <v>79413.460000000006</v>
      </c>
    </row>
    <row r="9" spans="1:6" x14ac:dyDescent="0.25">
      <c r="A9" s="44" t="s">
        <v>165</v>
      </c>
      <c r="B9" s="41">
        <v>70732.009999999995</v>
      </c>
      <c r="C9" s="42">
        <v>70411</v>
      </c>
      <c r="D9" s="42">
        <v>78825</v>
      </c>
      <c r="E9" s="84">
        <v>70888.259999999995</v>
      </c>
    </row>
    <row r="10" spans="1:6" x14ac:dyDescent="0.25">
      <c r="A10" s="44" t="s">
        <v>166</v>
      </c>
      <c r="B10" s="41">
        <v>86714.28</v>
      </c>
      <c r="C10" s="42">
        <v>80949</v>
      </c>
      <c r="D10" s="42">
        <v>83281</v>
      </c>
      <c r="E10" s="84">
        <v>79225.440000000002</v>
      </c>
    </row>
    <row r="11" spans="1:6" x14ac:dyDescent="0.25">
      <c r="A11" s="44" t="s">
        <v>167</v>
      </c>
      <c r="B11" s="41">
        <v>56418.559999999998</v>
      </c>
      <c r="C11" s="42">
        <v>90850</v>
      </c>
      <c r="D11" s="42">
        <v>95489</v>
      </c>
      <c r="E11" s="84">
        <v>96317</v>
      </c>
      <c r="F11" s="49"/>
    </row>
    <row r="12" spans="1:6" x14ac:dyDescent="0.25">
      <c r="A12" s="44" t="s">
        <v>168</v>
      </c>
      <c r="B12" s="41">
        <v>45396.81</v>
      </c>
      <c r="C12" s="42">
        <v>55104</v>
      </c>
      <c r="D12" s="42">
        <v>52915</v>
      </c>
      <c r="E12" s="84">
        <v>56339.46</v>
      </c>
      <c r="F12" s="49">
        <f>SUM(E5:E12)</f>
        <v>1982631.2</v>
      </c>
    </row>
    <row r="15" spans="1:6" x14ac:dyDescent="0.25">
      <c r="C15" s="40" t="s">
        <v>169</v>
      </c>
    </row>
    <row r="16" spans="1:6" x14ac:dyDescent="0.25">
      <c r="A16" s="43" t="s">
        <v>160</v>
      </c>
      <c r="B16" s="40">
        <v>2021</v>
      </c>
      <c r="C16" s="40">
        <v>2022</v>
      </c>
      <c r="D16" s="40">
        <v>2023</v>
      </c>
      <c r="E16" s="85">
        <v>2024</v>
      </c>
    </row>
    <row r="17" spans="1:6" x14ac:dyDescent="0.25">
      <c r="A17" s="44" t="s">
        <v>161</v>
      </c>
      <c r="B17" s="41">
        <v>1118536.78</v>
      </c>
      <c r="C17" s="42">
        <v>1370831</v>
      </c>
      <c r="D17" s="42">
        <v>1303748</v>
      </c>
      <c r="E17" s="84">
        <v>1194155.81</v>
      </c>
    </row>
    <row r="18" spans="1:6" x14ac:dyDescent="0.25">
      <c r="A18" s="44" t="s">
        <v>162</v>
      </c>
      <c r="B18" s="41">
        <v>43618.14</v>
      </c>
      <c r="C18" s="42">
        <v>40086</v>
      </c>
      <c r="D18" s="42">
        <v>51760</v>
      </c>
      <c r="E18" s="84">
        <v>45196.11</v>
      </c>
    </row>
    <row r="19" spans="1:6" x14ac:dyDescent="0.25">
      <c r="A19" s="44" t="s">
        <v>163</v>
      </c>
      <c r="B19" s="41">
        <v>55889.599999999999</v>
      </c>
      <c r="C19" s="42">
        <v>59329</v>
      </c>
      <c r="D19" s="42">
        <v>60368</v>
      </c>
      <c r="E19" s="84">
        <v>60781.87</v>
      </c>
    </row>
    <row r="20" spans="1:6" x14ac:dyDescent="0.25">
      <c r="A20" s="44" t="s">
        <v>164</v>
      </c>
      <c r="B20" s="41">
        <v>65048.39</v>
      </c>
      <c r="C20" s="42">
        <v>66900</v>
      </c>
      <c r="D20" s="42">
        <v>67885</v>
      </c>
      <c r="E20" s="84">
        <v>75646.600000000006</v>
      </c>
    </row>
    <row r="21" spans="1:6" x14ac:dyDescent="0.25">
      <c r="A21" s="44" t="s">
        <v>165</v>
      </c>
      <c r="B21" s="41">
        <v>83070.850000000006</v>
      </c>
      <c r="C21" s="42">
        <v>76338</v>
      </c>
      <c r="D21" s="42">
        <v>92968</v>
      </c>
      <c r="E21" s="84">
        <v>95319.88</v>
      </c>
    </row>
    <row r="22" spans="1:6" x14ac:dyDescent="0.25">
      <c r="A22" s="44" t="s">
        <v>166</v>
      </c>
      <c r="B22" s="41">
        <v>71405.14</v>
      </c>
      <c r="C22" s="42">
        <v>73865</v>
      </c>
      <c r="D22" s="42">
        <v>70601</v>
      </c>
      <c r="E22" s="84">
        <v>72121.66</v>
      </c>
    </row>
    <row r="23" spans="1:6" x14ac:dyDescent="0.25">
      <c r="A23" s="44" t="s">
        <v>167</v>
      </c>
      <c r="B23" s="41">
        <v>64311.41</v>
      </c>
      <c r="C23" s="42">
        <v>39995</v>
      </c>
      <c r="D23" s="42">
        <v>38113</v>
      </c>
      <c r="E23" s="84">
        <v>45116.84</v>
      </c>
    </row>
    <row r="24" spans="1:6" x14ac:dyDescent="0.25">
      <c r="A24" s="44" t="s">
        <v>168</v>
      </c>
      <c r="B24" s="41">
        <v>50507.24</v>
      </c>
      <c r="C24" s="42">
        <v>51769</v>
      </c>
      <c r="D24" s="42">
        <v>53122</v>
      </c>
      <c r="E24" s="84">
        <v>54398.85</v>
      </c>
      <c r="F24" s="49">
        <f>SUM(E17:E24)</f>
        <v>1642737.6200000006</v>
      </c>
    </row>
    <row r="27" spans="1:6" x14ac:dyDescent="0.25">
      <c r="C27" s="40" t="s">
        <v>170</v>
      </c>
    </row>
    <row r="28" spans="1:6" x14ac:dyDescent="0.25">
      <c r="A28" s="43" t="s">
        <v>160</v>
      </c>
      <c r="B28" s="40">
        <v>2021</v>
      </c>
      <c r="C28" s="40">
        <v>2022</v>
      </c>
      <c r="D28" s="40">
        <v>2023</v>
      </c>
      <c r="E28" s="85">
        <v>2024</v>
      </c>
    </row>
    <row r="29" spans="1:6" x14ac:dyDescent="0.25">
      <c r="A29" s="44" t="s">
        <v>161</v>
      </c>
      <c r="B29" s="41">
        <v>542966.34</v>
      </c>
      <c r="C29" s="42">
        <v>529679</v>
      </c>
      <c r="D29" s="42">
        <v>452770</v>
      </c>
      <c r="E29" s="84">
        <v>476852.5</v>
      </c>
    </row>
    <row r="30" spans="1:6" x14ac:dyDescent="0.25">
      <c r="A30" s="44" t="s">
        <v>162</v>
      </c>
      <c r="B30" s="41">
        <v>15220.92</v>
      </c>
      <c r="C30" s="42">
        <v>11086</v>
      </c>
      <c r="D30" s="42">
        <v>14048</v>
      </c>
      <c r="E30" s="84">
        <v>16998.330000000002</v>
      </c>
    </row>
    <row r="31" spans="1:6" x14ac:dyDescent="0.25">
      <c r="A31" s="44" t="s">
        <v>163</v>
      </c>
      <c r="B31" s="41">
        <v>17459.66</v>
      </c>
      <c r="C31" s="42">
        <v>18394</v>
      </c>
      <c r="D31" s="42">
        <v>15466</v>
      </c>
      <c r="E31" s="84">
        <v>15880.27</v>
      </c>
    </row>
    <row r="32" spans="1:6" x14ac:dyDescent="0.25">
      <c r="A32" s="44" t="s">
        <v>164</v>
      </c>
      <c r="B32" s="41">
        <v>15536.39</v>
      </c>
      <c r="C32" s="42">
        <v>16995</v>
      </c>
      <c r="D32" s="42">
        <v>18745</v>
      </c>
      <c r="E32" s="84">
        <v>17379.330000000002</v>
      </c>
    </row>
    <row r="33" spans="1:6" x14ac:dyDescent="0.25">
      <c r="A33" s="44" t="s">
        <v>165</v>
      </c>
      <c r="B33" s="41">
        <v>11191.25</v>
      </c>
      <c r="C33" s="42">
        <v>13812</v>
      </c>
      <c r="D33" s="42">
        <v>11214</v>
      </c>
      <c r="E33" s="84">
        <v>13140.79</v>
      </c>
    </row>
    <row r="34" spans="1:6" x14ac:dyDescent="0.25">
      <c r="A34" s="44" t="s">
        <v>166</v>
      </c>
      <c r="B34" s="41">
        <v>14399.28</v>
      </c>
      <c r="C34" s="42">
        <v>15653</v>
      </c>
      <c r="D34" s="42">
        <v>11744</v>
      </c>
      <c r="E34" s="84">
        <v>12808.25</v>
      </c>
    </row>
    <row r="35" spans="1:6" x14ac:dyDescent="0.25">
      <c r="A35" s="44" t="s">
        <v>167</v>
      </c>
      <c r="B35" s="41">
        <v>7824.49</v>
      </c>
      <c r="C35" s="42">
        <v>10953</v>
      </c>
      <c r="D35" s="42">
        <v>7569</v>
      </c>
      <c r="E35" s="84">
        <v>5687.09</v>
      </c>
    </row>
    <row r="36" spans="1:6" x14ac:dyDescent="0.25">
      <c r="A36" s="44" t="s">
        <v>168</v>
      </c>
      <c r="B36" s="41">
        <v>37283.410000000003</v>
      </c>
      <c r="C36" s="42">
        <v>15343</v>
      </c>
      <c r="D36" s="42">
        <v>13411</v>
      </c>
      <c r="E36" s="84">
        <v>12460.25</v>
      </c>
      <c r="F36" s="49">
        <f>SUM(E29:E36)</f>
        <v>571206.81000000006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46D3-803B-43BF-963A-9F5A9AB3706D}">
  <dimension ref="A1:D18"/>
  <sheetViews>
    <sheetView workbookViewId="0">
      <selection activeCell="B16" sqref="B16"/>
    </sheetView>
  </sheetViews>
  <sheetFormatPr defaultColWidth="36.5703125" defaultRowHeight="15" x14ac:dyDescent="0.25"/>
  <cols>
    <col min="1" max="1" width="24.7109375" customWidth="1"/>
    <col min="2" max="2" width="20.7109375" customWidth="1"/>
    <col min="3" max="3" width="20.42578125" customWidth="1"/>
    <col min="4" max="4" width="20.28515625" customWidth="1"/>
  </cols>
  <sheetData>
    <row r="1" spans="1:4" x14ac:dyDescent="0.25">
      <c r="A1" s="21" t="s">
        <v>171</v>
      </c>
    </row>
    <row r="3" spans="1:4" x14ac:dyDescent="0.25">
      <c r="A3" s="46" t="s">
        <v>172</v>
      </c>
      <c r="B3" s="47" t="s">
        <v>173</v>
      </c>
      <c r="C3" s="47" t="s">
        <v>174</v>
      </c>
      <c r="D3" s="47" t="s">
        <v>175</v>
      </c>
    </row>
    <row r="4" spans="1:4" x14ac:dyDescent="0.25">
      <c r="A4" s="48" t="s">
        <v>176</v>
      </c>
      <c r="B4" s="41">
        <v>1754636</v>
      </c>
      <c r="C4" s="41">
        <v>1521699</v>
      </c>
      <c r="D4" s="41">
        <v>91396</v>
      </c>
    </row>
    <row r="5" spans="1:4" x14ac:dyDescent="0.25">
      <c r="A5" s="48" t="s">
        <v>177</v>
      </c>
      <c r="B5" s="41">
        <v>1781280</v>
      </c>
      <c r="C5" s="41">
        <v>1497974</v>
      </c>
      <c r="D5" s="41">
        <v>113359</v>
      </c>
    </row>
    <row r="6" spans="1:4" x14ac:dyDescent="0.25">
      <c r="A6" s="48" t="s">
        <v>178</v>
      </c>
      <c r="B6" s="41">
        <v>1808310</v>
      </c>
      <c r="C6" s="41">
        <v>1548340</v>
      </c>
      <c r="D6" s="41">
        <v>133575</v>
      </c>
    </row>
    <row r="7" spans="1:4" x14ac:dyDescent="0.25">
      <c r="A7" s="48" t="s">
        <v>179</v>
      </c>
      <c r="B7" s="41">
        <v>1829267</v>
      </c>
      <c r="C7" s="41">
        <v>1542587</v>
      </c>
      <c r="D7" s="41">
        <v>154298</v>
      </c>
    </row>
    <row r="8" spans="1:4" x14ac:dyDescent="0.25">
      <c r="A8" s="48" t="s">
        <v>180</v>
      </c>
      <c r="B8" s="41">
        <v>1858600</v>
      </c>
      <c r="C8" s="41">
        <v>1570331</v>
      </c>
      <c r="D8" s="41">
        <v>175158</v>
      </c>
    </row>
    <row r="9" spans="1:4" x14ac:dyDescent="0.25">
      <c r="A9" s="48" t="s">
        <v>181</v>
      </c>
      <c r="B9" s="42">
        <v>1858973</v>
      </c>
      <c r="C9" s="42">
        <v>1659029</v>
      </c>
      <c r="D9" s="42">
        <v>191471</v>
      </c>
    </row>
    <row r="10" spans="1:4" x14ac:dyDescent="0.25">
      <c r="A10" s="48" t="s">
        <v>182</v>
      </c>
      <c r="B10" s="42">
        <v>1892624</v>
      </c>
      <c r="C10" s="41">
        <v>1722226</v>
      </c>
      <c r="D10" s="41">
        <v>219954</v>
      </c>
    </row>
    <row r="11" spans="1:4" x14ac:dyDescent="0.25">
      <c r="A11" s="48" t="s">
        <v>183</v>
      </c>
      <c r="B11" s="41">
        <v>1940840</v>
      </c>
      <c r="C11" s="41">
        <v>1775256</v>
      </c>
      <c r="D11" s="41">
        <v>239966</v>
      </c>
    </row>
    <row r="12" spans="1:4" x14ac:dyDescent="0.25">
      <c r="A12" s="48" t="s">
        <v>184</v>
      </c>
      <c r="B12" s="41">
        <v>1999680</v>
      </c>
      <c r="C12" s="41">
        <v>1806553</v>
      </c>
      <c r="D12" s="41">
        <v>268204</v>
      </c>
    </row>
    <row r="13" spans="1:4" x14ac:dyDescent="0.25">
      <c r="A13" s="48" t="s">
        <v>185</v>
      </c>
      <c r="B13" s="41">
        <v>2000636</v>
      </c>
      <c r="C13" s="41">
        <v>1835570</v>
      </c>
      <c r="D13" s="41">
        <v>294224</v>
      </c>
    </row>
    <row r="14" spans="1:4" x14ac:dyDescent="0.25">
      <c r="A14" s="48" t="s">
        <v>186</v>
      </c>
      <c r="B14" s="41">
        <v>2012380</v>
      </c>
      <c r="C14" s="41">
        <v>1852134</v>
      </c>
      <c r="D14" s="41">
        <v>340092</v>
      </c>
    </row>
    <row r="15" spans="1:4" x14ac:dyDescent="0.25">
      <c r="A15" s="48" t="s">
        <v>187</v>
      </c>
      <c r="B15" s="41">
        <v>2037140</v>
      </c>
      <c r="C15" s="41">
        <v>1896161</v>
      </c>
      <c r="D15" s="41">
        <v>413509</v>
      </c>
    </row>
    <row r="16" spans="1:4" x14ac:dyDescent="0.25">
      <c r="A16" s="48" t="s">
        <v>246</v>
      </c>
      <c r="B16" s="41">
        <v>2072308</v>
      </c>
      <c r="C16" s="41">
        <v>1931277</v>
      </c>
      <c r="D16" s="41">
        <v>526941</v>
      </c>
    </row>
    <row r="18" spans="2:2" x14ac:dyDescent="0.25">
      <c r="B18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9A7E-9256-4266-927F-EF1B797E073F}">
  <dimension ref="A2:I15"/>
  <sheetViews>
    <sheetView workbookViewId="0">
      <selection activeCell="B15" sqref="B15"/>
    </sheetView>
  </sheetViews>
  <sheetFormatPr defaultColWidth="27.42578125" defaultRowHeight="15" x14ac:dyDescent="0.25"/>
  <sheetData>
    <row r="2" spans="1:9" x14ac:dyDescent="0.25">
      <c r="A2" s="21" t="s">
        <v>188</v>
      </c>
    </row>
    <row r="4" spans="1:9" ht="30" x14ac:dyDescent="0.25">
      <c r="A4" s="40" t="s">
        <v>172</v>
      </c>
      <c r="B4" s="45" t="s">
        <v>189</v>
      </c>
      <c r="C4" s="45" t="s">
        <v>190</v>
      </c>
      <c r="D4" s="45" t="s">
        <v>191</v>
      </c>
      <c r="E4" s="45" t="s">
        <v>192</v>
      </c>
      <c r="F4" s="50" t="s">
        <v>193</v>
      </c>
    </row>
    <row r="5" spans="1:9" x14ac:dyDescent="0.25">
      <c r="A5" s="51" t="s">
        <v>178</v>
      </c>
      <c r="B5" s="52">
        <v>41505</v>
      </c>
      <c r="C5" s="52">
        <v>31360</v>
      </c>
      <c r="D5" s="52">
        <v>328774</v>
      </c>
      <c r="E5" s="52">
        <v>4605</v>
      </c>
      <c r="F5" s="52">
        <v>12224</v>
      </c>
    </row>
    <row r="6" spans="1:9" x14ac:dyDescent="0.25">
      <c r="A6" s="51" t="s">
        <v>179</v>
      </c>
      <c r="B6" s="53">
        <v>44868</v>
      </c>
      <c r="C6" s="53">
        <v>21771</v>
      </c>
      <c r="D6" s="53">
        <v>259775</v>
      </c>
      <c r="E6" s="52">
        <v>18605</v>
      </c>
      <c r="F6" s="53">
        <v>2180</v>
      </c>
    </row>
    <row r="7" spans="1:9" x14ac:dyDescent="0.25">
      <c r="A7" s="54" t="s">
        <v>180</v>
      </c>
      <c r="B7" s="52">
        <v>40577</v>
      </c>
      <c r="C7" s="52">
        <v>7109</v>
      </c>
      <c r="D7" s="52">
        <v>494419.42</v>
      </c>
      <c r="E7" s="52">
        <v>16322.25</v>
      </c>
      <c r="F7" s="52">
        <v>7232</v>
      </c>
    </row>
    <row r="8" spans="1:9" x14ac:dyDescent="0.25">
      <c r="A8" s="51" t="s">
        <v>181</v>
      </c>
      <c r="B8" s="52">
        <v>52977</v>
      </c>
      <c r="C8" s="52">
        <v>22656</v>
      </c>
      <c r="D8" s="52">
        <v>639747</v>
      </c>
      <c r="E8" s="52">
        <v>190319</v>
      </c>
      <c r="F8" s="52">
        <v>6125</v>
      </c>
    </row>
    <row r="9" spans="1:9" x14ac:dyDescent="0.25">
      <c r="A9" s="51" t="s">
        <v>182</v>
      </c>
      <c r="B9" s="52">
        <v>42581</v>
      </c>
      <c r="C9" s="52">
        <v>28232</v>
      </c>
      <c r="D9" s="52">
        <v>1034017</v>
      </c>
      <c r="E9" s="52">
        <v>101800</v>
      </c>
      <c r="F9" s="52">
        <v>41839</v>
      </c>
    </row>
    <row r="10" spans="1:9" x14ac:dyDescent="0.25">
      <c r="A10" s="51" t="s">
        <v>183</v>
      </c>
      <c r="B10" s="52">
        <v>67355</v>
      </c>
      <c r="C10" s="52">
        <v>56565</v>
      </c>
      <c r="D10" s="52">
        <v>854649</v>
      </c>
      <c r="E10" s="52">
        <v>151351</v>
      </c>
      <c r="F10" s="52">
        <v>58235</v>
      </c>
    </row>
    <row r="11" spans="1:9" x14ac:dyDescent="0.25">
      <c r="A11" s="51" t="s">
        <v>184</v>
      </c>
      <c r="B11" s="52">
        <v>79644</v>
      </c>
      <c r="C11" s="52">
        <v>44504</v>
      </c>
      <c r="D11" s="52">
        <v>252265</v>
      </c>
      <c r="E11" s="52">
        <v>15525</v>
      </c>
      <c r="F11" s="52">
        <v>55293</v>
      </c>
    </row>
    <row r="12" spans="1:9" x14ac:dyDescent="0.25">
      <c r="A12" s="51" t="s">
        <v>185</v>
      </c>
      <c r="B12" s="52">
        <v>60788</v>
      </c>
      <c r="C12" s="52">
        <v>59439</v>
      </c>
      <c r="D12" s="52">
        <v>139081</v>
      </c>
      <c r="E12" s="52">
        <v>9465</v>
      </c>
      <c r="F12" s="52">
        <v>75894</v>
      </c>
    </row>
    <row r="13" spans="1:9" x14ac:dyDescent="0.25">
      <c r="A13" s="51" t="s">
        <v>186</v>
      </c>
      <c r="B13" s="52">
        <v>131390</v>
      </c>
      <c r="C13" s="52">
        <v>147501</v>
      </c>
      <c r="D13" s="52">
        <v>112707</v>
      </c>
      <c r="E13" s="52">
        <v>2090</v>
      </c>
      <c r="F13" s="52">
        <v>66298</v>
      </c>
      <c r="H13" s="49">
        <f>SUM(B13:F13)</f>
        <v>459986</v>
      </c>
    </row>
    <row r="14" spans="1:9" x14ac:dyDescent="0.25">
      <c r="A14" s="51" t="s">
        <v>187</v>
      </c>
      <c r="B14" s="52">
        <v>126338</v>
      </c>
      <c r="C14" s="52">
        <v>33406</v>
      </c>
      <c r="D14" s="52">
        <v>51860</v>
      </c>
      <c r="E14" s="52">
        <v>2526</v>
      </c>
      <c r="F14" s="52">
        <v>58517</v>
      </c>
      <c r="H14" s="49">
        <f>SUM(B14:F14)</f>
        <v>272647</v>
      </c>
    </row>
    <row r="15" spans="1:9" x14ac:dyDescent="0.25">
      <c r="A15" s="51" t="s">
        <v>246</v>
      </c>
      <c r="B15" s="52">
        <v>118844</v>
      </c>
      <c r="C15" s="52">
        <v>31833</v>
      </c>
      <c r="D15" s="52">
        <v>40267</v>
      </c>
      <c r="E15" s="52">
        <v>1348</v>
      </c>
      <c r="F15" s="52">
        <v>74271</v>
      </c>
      <c r="H15" s="49">
        <f>SUM(B15:F15)</f>
        <v>266563</v>
      </c>
      <c r="I15">
        <f>(H15-H14)/H14</f>
        <v>-2.2314567921158126E-2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93C13-EE32-4E0A-B555-17FD1105F227}">
  <dimension ref="A1:F29"/>
  <sheetViews>
    <sheetView workbookViewId="0">
      <selection activeCell="C37" sqref="C37"/>
    </sheetView>
  </sheetViews>
  <sheetFormatPr defaultColWidth="29.7109375" defaultRowHeight="15" x14ac:dyDescent="0.25"/>
  <sheetData>
    <row r="1" spans="1:6" x14ac:dyDescent="0.25">
      <c r="A1" s="21" t="s">
        <v>194</v>
      </c>
    </row>
    <row r="2" spans="1:6" x14ac:dyDescent="0.25">
      <c r="A2" s="21"/>
    </row>
    <row r="4" spans="1:6" x14ac:dyDescent="0.25">
      <c r="A4" s="56" t="s">
        <v>195</v>
      </c>
      <c r="B4" s="57" t="s">
        <v>196</v>
      </c>
      <c r="C4" s="57" t="s">
        <v>197</v>
      </c>
      <c r="D4" s="55" t="s">
        <v>213</v>
      </c>
      <c r="E4" s="55" t="s">
        <v>248</v>
      </c>
    </row>
    <row r="5" spans="1:6" x14ac:dyDescent="0.25">
      <c r="A5" s="58" t="s">
        <v>200</v>
      </c>
      <c r="B5" s="64">
        <v>1340</v>
      </c>
      <c r="C5" s="64">
        <v>1256</v>
      </c>
      <c r="D5" s="64">
        <v>2384</v>
      </c>
      <c r="E5" s="64">
        <v>3511</v>
      </c>
    </row>
    <row r="6" spans="1:6" x14ac:dyDescent="0.25">
      <c r="A6" s="58" t="s">
        <v>201</v>
      </c>
      <c r="B6" s="64">
        <v>1413</v>
      </c>
      <c r="C6" s="64">
        <v>1438</v>
      </c>
      <c r="D6" s="64">
        <v>1031</v>
      </c>
      <c r="E6" s="64">
        <v>1380</v>
      </c>
    </row>
    <row r="7" spans="1:6" x14ac:dyDescent="0.25">
      <c r="A7" s="58" t="s">
        <v>202</v>
      </c>
      <c r="B7" s="65">
        <v>45</v>
      </c>
      <c r="C7" s="65">
        <v>66</v>
      </c>
      <c r="D7" s="64">
        <v>70</v>
      </c>
      <c r="E7" s="64">
        <v>42</v>
      </c>
    </row>
    <row r="8" spans="1:6" x14ac:dyDescent="0.25">
      <c r="A8" s="58" t="s">
        <v>203</v>
      </c>
      <c r="B8" s="64">
        <v>3743</v>
      </c>
      <c r="C8" s="64">
        <v>7107</v>
      </c>
      <c r="D8" s="64">
        <v>3567</v>
      </c>
      <c r="E8" s="64">
        <v>3817</v>
      </c>
    </row>
    <row r="9" spans="1:6" x14ac:dyDescent="0.25">
      <c r="A9" s="58" t="s">
        <v>204</v>
      </c>
      <c r="B9" s="65">
        <v>986</v>
      </c>
      <c r="C9" s="65">
        <v>1030</v>
      </c>
      <c r="D9" s="64">
        <v>945</v>
      </c>
      <c r="E9" s="64">
        <v>405</v>
      </c>
    </row>
    <row r="10" spans="1:6" x14ac:dyDescent="0.25">
      <c r="A10" s="58" t="s">
        <v>205</v>
      </c>
      <c r="B10" s="64">
        <v>2875</v>
      </c>
      <c r="C10" s="64">
        <v>2237</v>
      </c>
      <c r="D10" s="64">
        <v>2214</v>
      </c>
      <c r="E10" s="64">
        <v>3383</v>
      </c>
    </row>
    <row r="11" spans="1:6" x14ac:dyDescent="0.25">
      <c r="A11" s="58" t="s">
        <v>206</v>
      </c>
      <c r="B11" s="64">
        <v>1238</v>
      </c>
      <c r="C11" s="64">
        <v>485</v>
      </c>
      <c r="D11" s="64">
        <v>1054</v>
      </c>
      <c r="E11" s="64">
        <v>372</v>
      </c>
      <c r="F11" s="49"/>
    </row>
    <row r="12" spans="1:6" x14ac:dyDescent="0.25">
      <c r="A12" s="58" t="s">
        <v>211</v>
      </c>
      <c r="B12" s="65">
        <v>362</v>
      </c>
      <c r="C12" s="65">
        <v>1483</v>
      </c>
      <c r="D12" s="64">
        <v>459</v>
      </c>
      <c r="E12" s="64">
        <v>323</v>
      </c>
      <c r="F12" s="49"/>
    </row>
    <row r="13" spans="1:6" x14ac:dyDescent="0.25">
      <c r="A13" s="58" t="s">
        <v>212</v>
      </c>
      <c r="B13" s="66">
        <v>11640</v>
      </c>
      <c r="C13" s="66">
        <v>15101</v>
      </c>
      <c r="D13" s="66">
        <v>11723</v>
      </c>
      <c r="E13" s="66">
        <v>13233</v>
      </c>
    </row>
    <row r="14" spans="1:6" x14ac:dyDescent="0.25">
      <c r="A14" s="58"/>
      <c r="B14" s="61"/>
      <c r="C14" s="61"/>
      <c r="D14" s="62"/>
      <c r="E14" s="62"/>
    </row>
    <row r="16" spans="1:6" x14ac:dyDescent="0.25">
      <c r="B16" s="57" t="s">
        <v>198</v>
      </c>
      <c r="C16" s="57" t="s">
        <v>199</v>
      </c>
      <c r="D16" s="40" t="s">
        <v>214</v>
      </c>
      <c r="E16" s="40" t="s">
        <v>249</v>
      </c>
    </row>
    <row r="17" spans="1:6" x14ac:dyDescent="0.25">
      <c r="A17" s="58" t="s">
        <v>200</v>
      </c>
      <c r="B17" s="59">
        <v>6471218</v>
      </c>
      <c r="C17" s="60">
        <v>5134816</v>
      </c>
      <c r="D17" s="60">
        <v>4286427</v>
      </c>
      <c r="E17" s="60">
        <v>3721418</v>
      </c>
    </row>
    <row r="18" spans="1:6" x14ac:dyDescent="0.25">
      <c r="A18" s="58" t="s">
        <v>201</v>
      </c>
      <c r="B18" s="59">
        <v>5881562</v>
      </c>
      <c r="C18" s="60">
        <v>5703552</v>
      </c>
      <c r="D18" s="60">
        <v>5896852</v>
      </c>
      <c r="E18" s="60">
        <v>4727894</v>
      </c>
    </row>
    <row r="19" spans="1:6" x14ac:dyDescent="0.25">
      <c r="A19" s="58" t="s">
        <v>202</v>
      </c>
      <c r="B19" s="59">
        <v>872409</v>
      </c>
      <c r="C19" s="60">
        <v>861892</v>
      </c>
      <c r="D19" s="60">
        <v>709496</v>
      </c>
      <c r="E19" s="60">
        <v>2036118</v>
      </c>
    </row>
    <row r="20" spans="1:6" x14ac:dyDescent="0.25">
      <c r="A20" s="58" t="s">
        <v>203</v>
      </c>
      <c r="B20" s="59">
        <v>3180436</v>
      </c>
      <c r="C20" s="60">
        <v>3508273</v>
      </c>
      <c r="D20" s="60">
        <v>2544825</v>
      </c>
      <c r="E20" s="60">
        <v>2767459</v>
      </c>
    </row>
    <row r="21" spans="1:6" x14ac:dyDescent="0.25">
      <c r="A21" s="58" t="s">
        <v>204</v>
      </c>
      <c r="B21" s="59">
        <v>3799459</v>
      </c>
      <c r="C21" s="60">
        <v>3554775</v>
      </c>
      <c r="D21" s="60">
        <v>937733</v>
      </c>
      <c r="E21" s="60">
        <v>1826124</v>
      </c>
    </row>
    <row r="22" spans="1:6" x14ac:dyDescent="0.25">
      <c r="A22" s="58" t="s">
        <v>205</v>
      </c>
      <c r="B22" s="59">
        <v>2502286</v>
      </c>
      <c r="C22" s="60">
        <v>2423353</v>
      </c>
      <c r="D22" s="60">
        <v>2079752</v>
      </c>
      <c r="E22" s="60">
        <v>1787298</v>
      </c>
    </row>
    <row r="23" spans="1:6" x14ac:dyDescent="0.25">
      <c r="A23" s="58" t="s">
        <v>206</v>
      </c>
      <c r="B23" s="59">
        <v>378990</v>
      </c>
      <c r="C23" s="60">
        <v>202555</v>
      </c>
      <c r="D23" s="60">
        <v>365043</v>
      </c>
      <c r="E23" s="60">
        <v>322959</v>
      </c>
    </row>
    <row r="24" spans="1:6" x14ac:dyDescent="0.25">
      <c r="A24" s="58" t="s">
        <v>207</v>
      </c>
      <c r="B24" s="59">
        <v>2976848</v>
      </c>
      <c r="C24" s="60">
        <v>2419797</v>
      </c>
      <c r="D24" s="60">
        <v>1526503</v>
      </c>
      <c r="E24" s="60">
        <v>1762983</v>
      </c>
    </row>
    <row r="25" spans="1:6" x14ac:dyDescent="0.25">
      <c r="A25" s="58" t="s">
        <v>208</v>
      </c>
      <c r="B25" s="59">
        <v>776237</v>
      </c>
      <c r="C25" s="60">
        <v>728659</v>
      </c>
      <c r="D25" s="60">
        <v>865023</v>
      </c>
      <c r="E25" s="60">
        <v>1099808</v>
      </c>
    </row>
    <row r="26" spans="1:6" x14ac:dyDescent="0.25">
      <c r="A26" s="58" t="s">
        <v>209</v>
      </c>
      <c r="B26" s="59">
        <v>4181837</v>
      </c>
      <c r="C26" s="60">
        <v>2552811</v>
      </c>
      <c r="D26" s="60">
        <v>2390570</v>
      </c>
      <c r="E26" s="60">
        <v>1924214</v>
      </c>
    </row>
    <row r="27" spans="1:6" x14ac:dyDescent="0.25">
      <c r="A27" s="58" t="s">
        <v>210</v>
      </c>
      <c r="B27" s="59">
        <v>852938</v>
      </c>
      <c r="C27" s="60">
        <v>855038</v>
      </c>
      <c r="D27" s="60">
        <v>1538319</v>
      </c>
      <c r="E27" s="60">
        <v>973297</v>
      </c>
      <c r="F27" s="60"/>
    </row>
    <row r="28" spans="1:6" x14ac:dyDescent="0.25">
      <c r="A28" s="58" t="s">
        <v>211</v>
      </c>
      <c r="B28" s="59">
        <v>2096167</v>
      </c>
      <c r="C28" s="60">
        <v>1424898</v>
      </c>
      <c r="D28" s="60">
        <v>1899672</v>
      </c>
      <c r="E28" s="60">
        <v>757938</v>
      </c>
      <c r="F28" s="60"/>
    </row>
    <row r="29" spans="1:6" x14ac:dyDescent="0.25">
      <c r="A29" s="58" t="s">
        <v>212</v>
      </c>
      <c r="B29" s="62">
        <v>33970387</v>
      </c>
      <c r="C29" s="63">
        <v>29370419</v>
      </c>
      <c r="D29" s="63">
        <v>25040215</v>
      </c>
      <c r="E29" s="63">
        <v>23707510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DD0E-5247-4565-98BA-E8C76A6C0473}">
  <dimension ref="A1:E21"/>
  <sheetViews>
    <sheetView workbookViewId="0">
      <selection activeCell="E5" activeCellId="2" sqref="E19 E12 E5"/>
    </sheetView>
  </sheetViews>
  <sheetFormatPr defaultColWidth="29.28515625" defaultRowHeight="15" x14ac:dyDescent="0.25"/>
  <cols>
    <col min="3" max="3" width="30.85546875" customWidth="1"/>
  </cols>
  <sheetData>
    <row r="1" spans="1:5" x14ac:dyDescent="0.25">
      <c r="A1" s="95" t="s">
        <v>247</v>
      </c>
      <c r="B1" s="95"/>
      <c r="C1" s="95"/>
    </row>
    <row r="3" spans="1:5" x14ac:dyDescent="0.25">
      <c r="C3" s="40" t="s">
        <v>159</v>
      </c>
    </row>
    <row r="4" spans="1:5" x14ac:dyDescent="0.25">
      <c r="A4" s="67"/>
      <c r="B4" s="68" t="s">
        <v>185</v>
      </c>
      <c r="C4" s="69" t="s">
        <v>186</v>
      </c>
      <c r="D4" s="69" t="s">
        <v>187</v>
      </c>
      <c r="E4" s="40" t="s">
        <v>246</v>
      </c>
    </row>
    <row r="5" spans="1:5" x14ac:dyDescent="0.25">
      <c r="A5" t="s">
        <v>215</v>
      </c>
      <c r="B5" s="41">
        <v>1441112</v>
      </c>
      <c r="C5" s="41">
        <v>1532176</v>
      </c>
      <c r="D5" s="41">
        <v>1458581</v>
      </c>
      <c r="E5" s="41">
        <v>1439334</v>
      </c>
    </row>
    <row r="6" spans="1:5" x14ac:dyDescent="0.25">
      <c r="A6" t="s">
        <v>216</v>
      </c>
      <c r="B6" s="42">
        <v>421039</v>
      </c>
      <c r="C6" s="42">
        <v>546865</v>
      </c>
      <c r="D6" s="41">
        <v>543728</v>
      </c>
      <c r="E6" s="41">
        <v>552225</v>
      </c>
    </row>
    <row r="7" spans="1:5" x14ac:dyDescent="0.25">
      <c r="A7" s="21" t="s">
        <v>212</v>
      </c>
      <c r="B7" s="70">
        <v>1862151</v>
      </c>
      <c r="C7" s="70">
        <v>2079041</v>
      </c>
      <c r="D7" s="70">
        <v>2002309</v>
      </c>
      <c r="E7" s="70">
        <v>1991559</v>
      </c>
    </row>
    <row r="10" spans="1:5" x14ac:dyDescent="0.25">
      <c r="C10" s="40" t="s">
        <v>169</v>
      </c>
    </row>
    <row r="11" spans="1:5" x14ac:dyDescent="0.25">
      <c r="A11" s="67"/>
      <c r="B11" s="68" t="s">
        <v>185</v>
      </c>
      <c r="C11" s="69" t="s">
        <v>186</v>
      </c>
      <c r="D11" s="69" t="s">
        <v>187</v>
      </c>
      <c r="E11" s="40" t="s">
        <v>246</v>
      </c>
    </row>
    <row r="12" spans="1:5" x14ac:dyDescent="0.25">
      <c r="A12" t="s">
        <v>215</v>
      </c>
      <c r="B12" s="41">
        <v>639860</v>
      </c>
      <c r="C12" s="41">
        <v>626500</v>
      </c>
      <c r="D12" s="41">
        <v>616240</v>
      </c>
      <c r="E12" s="41">
        <v>658364</v>
      </c>
    </row>
    <row r="13" spans="1:5" x14ac:dyDescent="0.25">
      <c r="A13" t="s">
        <v>216</v>
      </c>
      <c r="B13" s="42">
        <v>912527</v>
      </c>
      <c r="C13" s="42">
        <v>1061051</v>
      </c>
      <c r="D13" s="41">
        <v>1122323</v>
      </c>
      <c r="E13" s="41">
        <v>984374</v>
      </c>
    </row>
    <row r="14" spans="1:5" x14ac:dyDescent="0.25">
      <c r="A14" s="21" t="s">
        <v>212</v>
      </c>
      <c r="B14" s="70">
        <v>1552388</v>
      </c>
      <c r="C14" s="70">
        <v>1779115</v>
      </c>
      <c r="D14" s="70">
        <v>1738563</v>
      </c>
      <c r="E14" s="70">
        <v>1642738</v>
      </c>
    </row>
    <row r="17" spans="1:5" x14ac:dyDescent="0.25">
      <c r="C17" s="40" t="s">
        <v>170</v>
      </c>
    </row>
    <row r="18" spans="1:5" x14ac:dyDescent="0.25">
      <c r="A18" s="67"/>
      <c r="B18" s="68" t="s">
        <v>185</v>
      </c>
      <c r="C18" s="69" t="s">
        <v>186</v>
      </c>
      <c r="D18" s="69" t="s">
        <v>187</v>
      </c>
      <c r="E18" s="40" t="s">
        <v>246</v>
      </c>
    </row>
    <row r="19" spans="1:5" x14ac:dyDescent="0.25">
      <c r="A19" t="s">
        <v>215</v>
      </c>
      <c r="B19" s="41">
        <v>87860</v>
      </c>
      <c r="C19" s="41">
        <v>83853</v>
      </c>
      <c r="D19" s="41">
        <v>82980</v>
      </c>
      <c r="E19" s="41">
        <v>74727</v>
      </c>
    </row>
    <row r="20" spans="1:5" x14ac:dyDescent="0.25">
      <c r="A20" t="s">
        <v>216</v>
      </c>
      <c r="B20" s="42">
        <v>574021</v>
      </c>
      <c r="C20" s="42">
        <v>541663</v>
      </c>
      <c r="D20" s="41">
        <v>461987</v>
      </c>
      <c r="E20" s="41">
        <v>496480</v>
      </c>
    </row>
    <row r="21" spans="1:5" x14ac:dyDescent="0.25">
      <c r="A21" s="21" t="s">
        <v>212</v>
      </c>
      <c r="B21" s="70">
        <v>661882</v>
      </c>
      <c r="C21" s="70">
        <v>631915</v>
      </c>
      <c r="D21" s="70">
        <v>544966</v>
      </c>
      <c r="E21" s="70">
        <v>571207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DC6B0-7F94-4BF9-A3B4-77463EF518DA}">
  <dimension ref="A1:G16"/>
  <sheetViews>
    <sheetView workbookViewId="0">
      <selection activeCell="F21" sqref="F21"/>
    </sheetView>
  </sheetViews>
  <sheetFormatPr defaultColWidth="28.140625" defaultRowHeight="15" x14ac:dyDescent="0.25"/>
  <cols>
    <col min="1" max="1" width="15.28515625" customWidth="1"/>
  </cols>
  <sheetData>
    <row r="1" spans="1:7" x14ac:dyDescent="0.25">
      <c r="A1" s="21" t="s">
        <v>217</v>
      </c>
    </row>
    <row r="3" spans="1:7" ht="30" x14ac:dyDescent="0.25">
      <c r="A3" s="21" t="s">
        <v>172</v>
      </c>
      <c r="B3" s="71" t="s">
        <v>218</v>
      </c>
      <c r="C3" s="71" t="s">
        <v>219</v>
      </c>
      <c r="D3" s="71" t="s">
        <v>220</v>
      </c>
      <c r="E3" s="71" t="s">
        <v>221</v>
      </c>
      <c r="F3" s="71" t="s">
        <v>222</v>
      </c>
      <c r="G3" s="71" t="s">
        <v>223</v>
      </c>
    </row>
    <row r="4" spans="1:7" x14ac:dyDescent="0.25">
      <c r="A4" t="s">
        <v>176</v>
      </c>
      <c r="B4" s="41">
        <v>1067054</v>
      </c>
      <c r="C4" s="41">
        <v>1698029</v>
      </c>
      <c r="D4" s="41">
        <v>1092837</v>
      </c>
      <c r="E4" s="41">
        <v>1673099</v>
      </c>
      <c r="F4" s="41">
        <v>949298</v>
      </c>
      <c r="G4" s="41">
        <v>848907</v>
      </c>
    </row>
    <row r="5" spans="1:7" x14ac:dyDescent="0.25">
      <c r="A5" t="s">
        <v>224</v>
      </c>
      <c r="B5" s="41">
        <v>961152</v>
      </c>
      <c r="C5" s="41">
        <v>1937982</v>
      </c>
      <c r="D5" s="41">
        <v>1141950</v>
      </c>
      <c r="E5" s="41">
        <v>1597753</v>
      </c>
      <c r="F5" s="41">
        <v>1733115</v>
      </c>
      <c r="G5" s="41">
        <v>1122012</v>
      </c>
    </row>
    <row r="6" spans="1:7" x14ac:dyDescent="0.25">
      <c r="A6" t="s">
        <v>225</v>
      </c>
      <c r="B6" s="41">
        <v>922725</v>
      </c>
      <c r="C6" s="41">
        <v>1713915</v>
      </c>
      <c r="D6" s="41">
        <v>1310177</v>
      </c>
      <c r="E6" s="41">
        <v>1494262</v>
      </c>
      <c r="F6" s="41">
        <v>1337163</v>
      </c>
      <c r="G6" s="41">
        <v>1586127</v>
      </c>
    </row>
    <row r="7" spans="1:7" x14ac:dyDescent="0.25">
      <c r="A7" t="s">
        <v>226</v>
      </c>
      <c r="B7" s="41">
        <v>796830</v>
      </c>
      <c r="C7" s="41">
        <v>1754491</v>
      </c>
      <c r="D7" s="41">
        <v>1069457</v>
      </c>
      <c r="E7" s="41">
        <v>1518299</v>
      </c>
      <c r="F7" s="41">
        <v>1806902</v>
      </c>
      <c r="G7" s="41">
        <v>1493064</v>
      </c>
    </row>
    <row r="8" spans="1:7" x14ac:dyDescent="0.25">
      <c r="A8" t="s">
        <v>227</v>
      </c>
      <c r="B8" s="41">
        <v>859871</v>
      </c>
      <c r="C8" s="41">
        <v>1761021</v>
      </c>
      <c r="D8" s="41">
        <v>1317597</v>
      </c>
      <c r="E8" s="41">
        <v>1475602</v>
      </c>
      <c r="F8" s="41">
        <v>1865877</v>
      </c>
      <c r="G8" s="41">
        <v>1885393</v>
      </c>
    </row>
    <row r="9" spans="1:7" x14ac:dyDescent="0.25">
      <c r="A9" t="s">
        <v>228</v>
      </c>
      <c r="B9" s="41">
        <v>832058</v>
      </c>
      <c r="C9" s="41">
        <v>1861501</v>
      </c>
      <c r="D9" s="41">
        <v>1318912</v>
      </c>
      <c r="E9" s="41">
        <v>1442642</v>
      </c>
      <c r="F9" s="41">
        <v>2212422</v>
      </c>
      <c r="G9" s="41">
        <v>2146308</v>
      </c>
    </row>
    <row r="10" spans="1:7" x14ac:dyDescent="0.25">
      <c r="A10" t="s">
        <v>229</v>
      </c>
      <c r="B10" s="41">
        <v>870492</v>
      </c>
      <c r="C10" s="41">
        <v>1814217</v>
      </c>
      <c r="D10" s="41">
        <v>1384600</v>
      </c>
      <c r="E10" s="41">
        <v>1540659</v>
      </c>
      <c r="F10" s="41">
        <v>2689733</v>
      </c>
      <c r="G10" s="41">
        <v>2592287</v>
      </c>
    </row>
    <row r="11" spans="1:7" x14ac:dyDescent="0.25">
      <c r="A11" t="s">
        <v>230</v>
      </c>
      <c r="B11" s="41">
        <v>730949</v>
      </c>
      <c r="C11" s="41">
        <v>1842436</v>
      </c>
      <c r="D11" s="41">
        <v>1601167</v>
      </c>
      <c r="E11" s="41">
        <v>1615000</v>
      </c>
      <c r="F11" s="41">
        <v>3039745</v>
      </c>
      <c r="G11" s="41">
        <v>2207389</v>
      </c>
    </row>
    <row r="12" spans="1:7" x14ac:dyDescent="0.25">
      <c r="A12" t="s">
        <v>184</v>
      </c>
      <c r="B12" s="41">
        <v>795612</v>
      </c>
      <c r="C12" s="41">
        <v>1779159</v>
      </c>
      <c r="D12" s="41">
        <v>1614873</v>
      </c>
      <c r="E12" s="41">
        <v>1491311</v>
      </c>
      <c r="F12" s="41">
        <v>2350458</v>
      </c>
      <c r="G12" s="41">
        <v>766906</v>
      </c>
    </row>
    <row r="13" spans="1:7" x14ac:dyDescent="0.25">
      <c r="A13" t="s">
        <v>231</v>
      </c>
      <c r="B13" s="41">
        <v>740271</v>
      </c>
      <c r="C13" s="41">
        <v>1862151</v>
      </c>
      <c r="D13" s="41">
        <v>1882990</v>
      </c>
      <c r="E13" s="41">
        <v>1552388</v>
      </c>
      <c r="F13" s="41">
        <v>2600629</v>
      </c>
      <c r="G13" s="41">
        <v>661882</v>
      </c>
    </row>
    <row r="14" spans="1:7" x14ac:dyDescent="0.25">
      <c r="A14" t="s">
        <v>186</v>
      </c>
      <c r="B14" s="41">
        <v>781028</v>
      </c>
      <c r="C14" s="41">
        <v>2079041</v>
      </c>
      <c r="D14" s="41">
        <v>1734014</v>
      </c>
      <c r="E14" s="41">
        <v>1779115</v>
      </c>
      <c r="F14" s="41">
        <v>2254488</v>
      </c>
      <c r="G14" s="41">
        <v>631915</v>
      </c>
    </row>
    <row r="15" spans="1:7" x14ac:dyDescent="0.25">
      <c r="A15" t="s">
        <v>187</v>
      </c>
      <c r="B15" s="41">
        <v>725805</v>
      </c>
      <c r="C15" s="41">
        <v>2002309</v>
      </c>
      <c r="D15" s="41">
        <v>1938286</v>
      </c>
      <c r="E15" s="41">
        <v>1738563</v>
      </c>
      <c r="F15" s="41">
        <v>2359381</v>
      </c>
      <c r="G15" s="41">
        <v>544966</v>
      </c>
    </row>
    <row r="16" spans="1:7" x14ac:dyDescent="0.25">
      <c r="A16" t="s">
        <v>246</v>
      </c>
      <c r="B16" s="41">
        <v>785809</v>
      </c>
      <c r="C16" s="41">
        <v>1991559</v>
      </c>
      <c r="D16" s="41">
        <v>2013065</v>
      </c>
      <c r="E16" s="41">
        <v>1642738</v>
      </c>
      <c r="F16" s="41">
        <v>2850188</v>
      </c>
      <c r="G16" s="41">
        <v>571207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e366ae-e6e3-4aeb-9de2-f2d9b09d8264">
      <Terms xmlns="http://schemas.microsoft.com/office/infopath/2007/PartnerControls"/>
    </lcf76f155ced4ddcb4097134ff3c332f>
    <TaxCatchAll xmlns="9a9efa39-6e82-4cc2-8650-24446d34ed7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CCD83F7CEBF14EBECA32BA553F3405" ma:contentTypeVersion="12" ma:contentTypeDescription="Create a new document." ma:contentTypeScope="" ma:versionID="ce9cda1436bb3c0803723e399e8761c4">
  <xsd:schema xmlns:xsd="http://www.w3.org/2001/XMLSchema" xmlns:xs="http://www.w3.org/2001/XMLSchema" xmlns:p="http://schemas.microsoft.com/office/2006/metadata/properties" xmlns:ns2="01e366ae-e6e3-4aeb-9de2-f2d9b09d8264" xmlns:ns3="9a9efa39-6e82-4cc2-8650-24446d34ed72" targetNamespace="http://schemas.microsoft.com/office/2006/metadata/properties" ma:root="true" ma:fieldsID="95516d73f5ee3f612645b04bbc919140" ns2:_="" ns3:_="">
    <xsd:import namespace="01e366ae-e6e3-4aeb-9de2-f2d9b09d8264"/>
    <xsd:import namespace="9a9efa39-6e82-4cc2-8650-24446d34ed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366ae-e6e3-4aeb-9de2-f2d9b09d82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ce70b5f-7cdc-4e64-9a67-dcab2ee1b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fa39-6e82-4cc2-8650-24446d34ed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3931786-d542-45b0-a0c5-a928b76e7ac9}" ma:internalName="TaxCatchAll" ma:showField="CatchAllData" ma:web="9a9efa39-6e82-4cc2-8650-24446d34ed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0D5982-7745-43D9-BCD7-DA3FBE504D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F53E77-CE90-46B7-95CA-00ED4846F1F8}">
  <ds:schemaRefs>
    <ds:schemaRef ds:uri="http://schemas.microsoft.com/office/2006/metadata/properties"/>
    <ds:schemaRef ds:uri="http://schemas.microsoft.com/office/infopath/2007/PartnerControls"/>
    <ds:schemaRef ds:uri="3d895772-f5f5-4ee1-a179-920ae6e4c603"/>
    <ds:schemaRef ds:uri="c4473990-25a6-4e29-9e5f-6c8974a00345"/>
    <ds:schemaRef ds:uri="01e366ae-e6e3-4aeb-9de2-f2d9b09d8264"/>
    <ds:schemaRef ds:uri="9a9efa39-6e82-4cc2-8650-24446d34ed72"/>
  </ds:schemaRefs>
</ds:datastoreItem>
</file>

<file path=customXml/itemProps3.xml><?xml version="1.0" encoding="utf-8"?>
<ds:datastoreItem xmlns:ds="http://schemas.openxmlformats.org/officeDocument/2006/customXml" ds:itemID="{6163CE29-D281-46D5-AB4D-4EA00A9C8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e366ae-e6e3-4aeb-9de2-f2d9b09d8264"/>
    <ds:schemaRef ds:uri="9a9efa39-6e82-4cc2-8650-24446d34ed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2024 LG Waste Collection Serv</vt:lpstr>
      <vt:lpstr>2024 Recovery by Destination</vt:lpstr>
      <vt:lpstr>2016-24 Material Sent Overseas</vt:lpstr>
      <vt:lpstr>Headline Disposal by Region</vt:lpstr>
      <vt:lpstr>2012-24 Local Govt Bin Services</vt:lpstr>
      <vt:lpstr>2014-24 Waste From Interstate</vt:lpstr>
      <vt:lpstr>2021-24 LID Data</vt:lpstr>
      <vt:lpstr>2021-24 Headline Disp by Sector</vt:lpstr>
      <vt:lpstr>2012-24 Headline Waste Generatn</vt:lpstr>
      <vt:lpstr>2020-24 Levyable Waste Site Dis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Knight</dc:creator>
  <cp:lastModifiedBy>Laurence Knight</cp:lastModifiedBy>
  <dcterms:created xsi:type="dcterms:W3CDTF">2023-11-22T21:49:32Z</dcterms:created>
  <dcterms:modified xsi:type="dcterms:W3CDTF">2024-12-17T03:28:00Z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0x01010058CCD83F7CEBF14EBECA32BA553F3405</vt:lpwstr>
  </property>
  <property fmtid="{D5CDD505-2E9C-101B-9397-08002B2CF9AE}" pid="3" name="MediaServiceImageTags">
    <vt:lpwstr/>
  </property>
</Properties>
</file>