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65" yWindow="-30" windowWidth="27795" windowHeight="12585"/>
  </bookViews>
  <sheets>
    <sheet name="Rem - Govt FINAL" sheetId="2" r:id="rId1"/>
    <sheet name="Rem - Sub-committee FINAL" sheetId="1" r:id="rId2"/>
  </sheets>
  <externalReferences>
    <externalReference r:id="rId3"/>
  </externalReferences>
  <definedNames>
    <definedName name="_xlnm._FilterDatabase" localSheetId="1" hidden="1">'Rem - Sub-committee FINAL'!$A$1:$K$24</definedName>
  </definedNames>
  <calcPr calcId="145621"/>
  <pivotCaches>
    <pivotCache cacheId="5" r:id="rId4"/>
  </pivotCaches>
</workbook>
</file>

<file path=xl/calcChain.xml><?xml version="1.0" encoding="utf-8"?>
<calcChain xmlns="http://schemas.openxmlformats.org/spreadsheetml/2006/main">
  <c r="J24" i="1" l="1"/>
  <c r="H12" i="2" l="1"/>
  <c r="F12" i="2"/>
  <c r="L11" i="2"/>
  <c r="M11" i="2" s="1"/>
  <c r="I11" i="2"/>
  <c r="N11" i="2" s="1"/>
  <c r="L10" i="2"/>
  <c r="G10" i="2" s="1"/>
  <c r="I10" i="2" s="1"/>
  <c r="N10" i="2" s="1"/>
  <c r="L9" i="2"/>
  <c r="G9" i="2" s="1"/>
  <c r="I9" i="2" s="1"/>
  <c r="L8" i="2"/>
  <c r="G8" i="2" s="1"/>
  <c r="I8" i="2" s="1"/>
  <c r="N8" i="2" s="1"/>
  <c r="O10" i="2" s="1"/>
  <c r="L7" i="2"/>
  <c r="L6" i="2"/>
  <c r="G6" i="2" s="1"/>
  <c r="I6" i="2" s="1"/>
  <c r="N6" i="2" s="1"/>
  <c r="L5" i="2"/>
  <c r="G5" i="2"/>
  <c r="I5" i="2" s="1"/>
  <c r="L4" i="2"/>
  <c r="L3" i="2"/>
  <c r="L2" i="2"/>
  <c r="G2" i="2" s="1"/>
  <c r="G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4" i="1" s="1"/>
  <c r="G4" i="2" l="1"/>
  <c r="I4" i="2" s="1"/>
  <c r="N4" i="2" s="1"/>
  <c r="I2" i="2"/>
  <c r="N5" i="2"/>
  <c r="M5" i="2"/>
  <c r="M8" i="2"/>
  <c r="M9" i="2"/>
  <c r="N9" i="2"/>
  <c r="G3" i="2"/>
  <c r="I3" i="2" s="1"/>
  <c r="N3" i="2" s="1"/>
  <c r="G7" i="2"/>
  <c r="I7" i="2" s="1"/>
  <c r="N7" i="2" s="1"/>
  <c r="M10" i="2"/>
  <c r="L12" i="2"/>
  <c r="M6" i="2"/>
  <c r="M4" i="2" l="1"/>
  <c r="N2" i="2"/>
  <c r="I12" i="2"/>
  <c r="M2" i="2"/>
  <c r="M3" i="2"/>
  <c r="M7" i="2"/>
  <c r="G12" i="2"/>
  <c r="M12" i="2" l="1"/>
</calcChain>
</file>

<file path=xl/sharedStrings.xml><?xml version="1.0" encoding="utf-8"?>
<sst xmlns="http://schemas.openxmlformats.org/spreadsheetml/2006/main" count="196" uniqueCount="49">
  <si>
    <t>Name of Board</t>
  </si>
  <si>
    <t>Name of Sub-Committee</t>
  </si>
  <si>
    <t>Number of meetings held during 2014-15</t>
  </si>
  <si>
    <t>Position</t>
  </si>
  <si>
    <t>Member's name</t>
  </si>
  <si>
    <t>Number of meetings attended</t>
  </si>
  <si>
    <t>Approved Fees $ Per annum</t>
  </si>
  <si>
    <t>Actual Fees $</t>
  </si>
  <si>
    <t>Total allowances $</t>
  </si>
  <si>
    <t>Total remuneration $</t>
  </si>
  <si>
    <t xml:space="preserve">Notes </t>
  </si>
  <si>
    <t>Children's Health Queensland Hospital and Health Board</t>
  </si>
  <si>
    <t>Quality and Safety Committee</t>
  </si>
  <si>
    <t>Chair</t>
  </si>
  <si>
    <t>David Wood</t>
  </si>
  <si>
    <t>1,3,4</t>
  </si>
  <si>
    <t>Row Labels</t>
  </si>
  <si>
    <t>Sum of Actual Fees $</t>
  </si>
  <si>
    <t>Member</t>
  </si>
  <si>
    <t>Susan Johnston</t>
  </si>
  <si>
    <t>David Gow</t>
  </si>
  <si>
    <t>Paul Cooper</t>
  </si>
  <si>
    <t>1,3,4,5</t>
  </si>
  <si>
    <t>Georgina Somerset</t>
  </si>
  <si>
    <t>Susan Young</t>
  </si>
  <si>
    <t>Jane Yacopetti</t>
  </si>
  <si>
    <t>Cheryl Herbert</t>
  </si>
  <si>
    <t>Leanne Johnston</t>
  </si>
  <si>
    <t>Health Services Executive Committee</t>
  </si>
  <si>
    <t>Ross Willims</t>
  </si>
  <si>
    <t>Grand Total</t>
  </si>
  <si>
    <t>Finance and Performance Committee</t>
  </si>
  <si>
    <t>Audit and Risk Committee</t>
  </si>
  <si>
    <t>Note 1 - Total allowances includes travel, accommodation, motor vehicle allowance, consultancy fees, airfares, hiring of motor vehicles etc</t>
  </si>
  <si>
    <t>Note 2 - Total allowances includes allowances for the entire entity (rather than individual members etc.)</t>
  </si>
  <si>
    <t>Note 3 - Actual fees based on payroll paying for all meetings in full unaware of actual attendance rate</t>
  </si>
  <si>
    <t>Note 4 - Actual fees are pro-rated and paid per fortnight based on start and end dates within each position</t>
  </si>
  <si>
    <t>Note 5 - Not in role for a full year</t>
  </si>
  <si>
    <t xml:space="preserve">Name of Body </t>
  </si>
  <si>
    <t>Approved Fees per Annum $</t>
  </si>
  <si>
    <t>Actual Fees $ (A)</t>
  </si>
  <si>
    <t>Total allowances $ (B)</t>
  </si>
  <si>
    <t>Total expenditure $ (A+B)</t>
  </si>
  <si>
    <t>Sub-com</t>
  </si>
  <si>
    <t>FS</t>
  </si>
  <si>
    <t>Var to PA</t>
  </si>
  <si>
    <t>Board Chair</t>
  </si>
  <si>
    <t>Deputy Chair</t>
  </si>
  <si>
    <t>Note 3 - Actual fees based on payroll paying for all meetings regardless of actual attendance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</si>
</sst>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0" fillId="0" borderId="0" xfId="0" applyFill="1"/>
    <xf numFmtId="164" fontId="0" fillId="0" borderId="0" xfId="1" applyNumberFormat="1" applyFont="1"/>
    <xf numFmtId="43" fontId="0" fillId="0" borderId="0" xfId="1" applyFont="1"/>
    <xf numFmtId="0" fontId="0" fillId="0" borderId="0" xfId="0" applyAlignment="1">
      <alignment horizontal="left"/>
    </xf>
    <xf numFmtId="164" fontId="2" fillId="0" borderId="0" xfId="1" applyNumberFormat="1" applyFont="1"/>
    <xf numFmtId="164" fontId="0" fillId="0" borderId="0" xfId="1" applyNumberFormat="1" applyFont="1" applyFill="1"/>
    <xf numFmtId="44" fontId="0" fillId="0" borderId="0" xfId="0" applyNumberFormat="1"/>
    <xf numFmtId="164" fontId="0" fillId="0" borderId="0" xfId="0" applyNumberFormat="1"/>
    <xf numFmtId="0" fontId="0" fillId="0" borderId="0" xfId="0" applyFont="1" applyAlignment="1">
      <alignment horizontal="left"/>
    </xf>
    <xf numFmtId="164" fontId="2" fillId="0" borderId="0" xfId="1" applyNumberFormat="1" applyFont="1" applyFill="1"/>
    <xf numFmtId="43" fontId="2" fillId="0" borderId="0" xfId="1" applyFont="1"/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uneration%20-%20Government%20bod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m - Sub-committee FINAL"/>
      <sheetName val="Rem - Govt FINAL"/>
      <sheetName val="Rem - Sub-committee"/>
      <sheetName val="Rem - Govt (meetings)"/>
      <sheetName val="Rem - Govt bod (workings) "/>
      <sheetName val="Meetings"/>
    </sheetNames>
    <sheetDataSet>
      <sheetData sheetId="0">
        <row r="5">
          <cell r="G5">
            <v>111.11</v>
          </cell>
          <cell r="I5">
            <v>111.11</v>
          </cell>
          <cell r="J5">
            <v>111.11</v>
          </cell>
          <cell r="M5">
            <v>5999.9400000000005</v>
          </cell>
        </row>
        <row r="6">
          <cell r="I6">
            <v>111.11</v>
          </cell>
          <cell r="J6">
            <v>148.15</v>
          </cell>
          <cell r="M6">
            <v>6962.9800000000005</v>
          </cell>
        </row>
        <row r="7">
          <cell r="J7">
            <v>111.11</v>
          </cell>
          <cell r="M7">
            <v>6740.76</v>
          </cell>
        </row>
        <row r="8">
          <cell r="G8">
            <v>148.15</v>
          </cell>
          <cell r="I8">
            <v>111.11</v>
          </cell>
          <cell r="M8">
            <v>4074.12</v>
          </cell>
        </row>
        <row r="9">
          <cell r="G9">
            <v>111.11</v>
          </cell>
          <cell r="I9">
            <v>148.15</v>
          </cell>
          <cell r="J9">
            <v>111.11</v>
          </cell>
          <cell r="M9">
            <v>6962.9800000000005</v>
          </cell>
        </row>
        <row r="10">
          <cell r="G10">
            <v>111.11</v>
          </cell>
          <cell r="M10">
            <v>5777.72</v>
          </cell>
        </row>
        <row r="11">
          <cell r="G11">
            <v>111.11</v>
          </cell>
          <cell r="I11">
            <v>111.11</v>
          </cell>
          <cell r="M11">
            <v>5111.0600000000004</v>
          </cell>
        </row>
        <row r="12">
          <cell r="G12">
            <v>111.11</v>
          </cell>
          <cell r="H12">
            <v>111.11</v>
          </cell>
          <cell r="M12">
            <v>79.364285714285714</v>
          </cell>
        </row>
        <row r="13">
          <cell r="M13">
            <v>2888.86</v>
          </cell>
        </row>
        <row r="14">
          <cell r="G14">
            <v>111.11</v>
          </cell>
          <cell r="M14">
            <v>5111.0600000000004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emuneration%20-%20Sub-committee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anne Carr" refreshedDate="42268.398547569443" createdVersion="4" refreshedVersion="4" minRefreshableVersion="3" recordCount="20">
  <cacheSource type="worksheet">
    <worksheetSource ref="A1:H21" sheet="Remuneration - Sub-committees" r:id="rId2"/>
  </cacheSource>
  <cacheFields count="8">
    <cacheField name="Name of Board" numFmtId="0">
      <sharedItems/>
    </cacheField>
    <cacheField name="Name of Sub-Committee" numFmtId="0">
      <sharedItems/>
    </cacheField>
    <cacheField name="Number of meetings held during 2014-15" numFmtId="0">
      <sharedItems containsSemiMixedTypes="0" containsString="0" containsNumber="1" containsInteger="1" minValue="3" maxValue="5"/>
    </cacheField>
    <cacheField name="Position" numFmtId="0">
      <sharedItems/>
    </cacheField>
    <cacheField name="Member's name" numFmtId="0">
      <sharedItems count="9">
        <s v="David Wood"/>
        <s v="Susan Johnston"/>
        <s v="Paul Cooper"/>
        <s v="Georgina Somerset"/>
        <s v="Susan Young"/>
        <s v="Jane Yacopetti"/>
        <s v="David Gow"/>
        <s v="Leanne Johnston"/>
        <s v="Ross Willims"/>
      </sharedItems>
    </cacheField>
    <cacheField name="Number of meetings attended" numFmtId="0">
      <sharedItems containsSemiMixedTypes="0" containsString="0" containsNumber="1" containsInteger="1" minValue="0" maxValue="5"/>
    </cacheField>
    <cacheField name="Approved Fees $" numFmtId="0">
      <sharedItems containsSemiMixedTypes="0" containsString="0" containsNumber="1" containsInteger="1" minValue="3000" maxValue="4000"/>
    </cacheField>
    <cacheField name="Actual Fees $" numFmtId="0">
      <sharedItems containsSemiMixedTypes="0" containsString="0" containsNumber="1" containsInteger="1" minValue="3000" maxValue="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s v="Children's Health Queensland Hospital and Health Board"/>
    <s v="Quality and Safety Committee"/>
    <n v="4"/>
    <s v="Chair"/>
    <x v="0"/>
    <n v="4"/>
    <n v="4000"/>
    <n v="4000"/>
  </r>
  <r>
    <s v="Children's Health Queensland Hospital and Health Board"/>
    <s v="Quality and Safety Committee"/>
    <n v="4"/>
    <s v="Member"/>
    <x v="1"/>
    <n v="2"/>
    <n v="3000"/>
    <n v="3000"/>
  </r>
  <r>
    <s v="Children's Health Queensland Hospital and Health Board"/>
    <s v="Quality and Safety Committee"/>
    <n v="4"/>
    <s v="Member"/>
    <x v="2"/>
    <n v="1"/>
    <n v="3000"/>
    <n v="3000"/>
  </r>
  <r>
    <s v="Children's Health Queensland Hospital and Health Board"/>
    <s v="Quality and Safety Committee"/>
    <n v="4"/>
    <s v="Member"/>
    <x v="3"/>
    <n v="4"/>
    <n v="3000"/>
    <n v="3000"/>
  </r>
  <r>
    <s v="Children's Health Queensland Hospital and Health Board"/>
    <s v="Quality and Safety Committee"/>
    <n v="3"/>
    <s v="Member"/>
    <x v="4"/>
    <n v="3"/>
    <n v="3000"/>
    <n v="3000"/>
  </r>
  <r>
    <s v="Children's Health Queensland Hospital and Health Board"/>
    <s v="Health Services Executive Committee"/>
    <n v="3"/>
    <s v="Chair"/>
    <x v="5"/>
    <n v="3"/>
    <n v="4000"/>
    <n v="4000"/>
  </r>
  <r>
    <s v="Children's Health Queensland Hospital and Health Board"/>
    <s v="Health Services Executive Committee"/>
    <n v="3"/>
    <s v="Member"/>
    <x v="6"/>
    <n v="0"/>
    <n v="3000"/>
    <n v="3000"/>
  </r>
  <r>
    <s v="Children's Health Queensland Hospital and Health Board"/>
    <s v="Health Services Executive Committee"/>
    <n v="3"/>
    <s v="Member"/>
    <x v="7"/>
    <n v="0"/>
    <n v="3000"/>
    <n v="3000"/>
  </r>
  <r>
    <s v="Children's Health Queensland Hospital and Health Board"/>
    <s v="Health Services Executive Committee"/>
    <n v="3"/>
    <s v="Member"/>
    <x v="3"/>
    <n v="3"/>
    <n v="3000"/>
    <n v="3000"/>
  </r>
  <r>
    <s v="Children's Health Queensland Hospital and Health Board"/>
    <s v="Health Services Executive Committee"/>
    <n v="3"/>
    <s v="Member"/>
    <x v="8"/>
    <n v="3"/>
    <n v="3000"/>
    <n v="3000"/>
  </r>
  <r>
    <s v="Children's Health Queensland Hospital and Health Board"/>
    <s v="Health Services Executive Committee"/>
    <n v="3"/>
    <s v="Member"/>
    <x v="4"/>
    <n v="2"/>
    <n v="3000"/>
    <n v="3000"/>
  </r>
  <r>
    <s v="Children's Health Queensland Hospital and Health Board"/>
    <s v="Finance and Performance Committee"/>
    <n v="5"/>
    <s v="Chair"/>
    <x v="6"/>
    <n v="5"/>
    <n v="4000"/>
    <n v="4000"/>
  </r>
  <r>
    <s v="Children's Health Queensland Hospital and Health Board"/>
    <s v="Finance and Performance Committee"/>
    <n v="5"/>
    <s v="Member"/>
    <x v="5"/>
    <n v="0"/>
    <n v="3000"/>
    <n v="3000"/>
  </r>
  <r>
    <s v="Children's Health Queensland Hospital and Health Board"/>
    <s v="Finance and Performance Committee"/>
    <n v="5"/>
    <s v="Member"/>
    <x v="2"/>
    <n v="5"/>
    <n v="3000"/>
    <n v="3000"/>
  </r>
  <r>
    <s v="Children's Health Queensland Hospital and Health Board"/>
    <s v="Finance and Performance Committee"/>
    <n v="5"/>
    <s v="Member"/>
    <x v="7"/>
    <n v="4"/>
    <n v="3000"/>
    <n v="3000"/>
  </r>
  <r>
    <s v="Children's Health Queensland Hospital and Health Board"/>
    <s v="Finance and Performance Committee"/>
    <n v="5"/>
    <s v="Member"/>
    <x v="8"/>
    <n v="5"/>
    <n v="3000"/>
    <n v="3000"/>
  </r>
  <r>
    <s v="Children's Health Queensland Hospital and Health Board"/>
    <s v="Audit and Risk Committee"/>
    <n v="4"/>
    <s v="Chair"/>
    <x v="2"/>
    <n v="4"/>
    <n v="4000"/>
    <n v="4000"/>
  </r>
  <r>
    <s v="Children's Health Queensland Hospital and Health Board"/>
    <s v="Audit and Risk Committee"/>
    <n v="4"/>
    <s v="Member"/>
    <x v="6"/>
    <n v="4"/>
    <n v="3000"/>
    <n v="3000"/>
  </r>
  <r>
    <s v="Children's Health Queensland Hospital and Health Board"/>
    <s v="Audit and Risk Committee"/>
    <n v="4"/>
    <s v="Member"/>
    <x v="7"/>
    <n v="3"/>
    <n v="3000"/>
    <n v="3000"/>
  </r>
  <r>
    <s v="Children's Health Queensland Hospital and Health Board"/>
    <s v="Audit and Risk Committee"/>
    <n v="4"/>
    <s v="Member"/>
    <x v="0"/>
    <n v="2"/>
    <n v="3000"/>
    <n v="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O2:P12" firstHeaderRow="1" firstDataRow="1" firstDataCol="1"/>
  <pivotFields count="8">
    <pivotField showAll="0"/>
    <pivotField showAll="0"/>
    <pivotField showAll="0"/>
    <pivotField showAll="0"/>
    <pivotField axis="axisRow" showAll="0">
      <items count="10">
        <item x="6"/>
        <item x="0"/>
        <item x="3"/>
        <item x="5"/>
        <item x="7"/>
        <item x="2"/>
        <item x="8"/>
        <item x="1"/>
        <item x="4"/>
        <item t="default"/>
      </items>
    </pivotField>
    <pivotField showAll="0"/>
    <pivotField showAll="0"/>
    <pivotField dataField="1" showAll="0"/>
  </pivotFields>
  <rowFields count="1"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Actual Fees $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workbookViewId="0">
      <selection activeCell="D25" sqref="D25"/>
    </sheetView>
  </sheetViews>
  <sheetFormatPr defaultRowHeight="15" x14ac:dyDescent="0.25"/>
  <cols>
    <col min="1" max="1" width="53.28515625" customWidth="1"/>
    <col min="2" max="2" width="18.28515625" customWidth="1"/>
    <col min="3" max="3" width="21.5703125" customWidth="1"/>
    <col min="4" max="4" width="18.140625" bestFit="1" customWidth="1"/>
    <col min="5" max="5" width="12.42578125" customWidth="1"/>
    <col min="6" max="6" width="11.5703125" customWidth="1"/>
    <col min="7" max="7" width="13.28515625" customWidth="1"/>
    <col min="8" max="8" width="13.140625" customWidth="1"/>
    <col min="9" max="9" width="19.42578125" customWidth="1"/>
    <col min="10" max="10" width="22" bestFit="1" customWidth="1"/>
    <col min="11" max="11" width="10.5703125" style="5" customWidth="1"/>
    <col min="12" max="12" width="10.5703125" hidden="1" customWidth="1"/>
    <col min="13" max="13" width="11.5703125" hidden="1" customWidth="1"/>
    <col min="14" max="15" width="0" hidden="1" customWidth="1"/>
  </cols>
  <sheetData>
    <row r="1" spans="1:15" s="1" customFormat="1" ht="45" x14ac:dyDescent="0.25">
      <c r="A1" s="1" t="s">
        <v>38</v>
      </c>
      <c r="B1" s="2" t="s">
        <v>2</v>
      </c>
      <c r="C1" s="1" t="s">
        <v>3</v>
      </c>
      <c r="D1" s="1" t="s">
        <v>4</v>
      </c>
      <c r="E1" s="1" t="s">
        <v>5</v>
      </c>
      <c r="F1" s="2" t="s">
        <v>39</v>
      </c>
      <c r="G1" s="1" t="s">
        <v>40</v>
      </c>
      <c r="H1" s="1" t="s">
        <v>41</v>
      </c>
      <c r="I1" s="1" t="s">
        <v>42</v>
      </c>
      <c r="J1" s="1" t="s">
        <v>10</v>
      </c>
      <c r="K1" s="2"/>
      <c r="L1" s="1" t="s">
        <v>43</v>
      </c>
      <c r="M1" s="1" t="s">
        <v>44</v>
      </c>
      <c r="N1" s="1" t="s">
        <v>45</v>
      </c>
    </row>
    <row r="2" spans="1:15" x14ac:dyDescent="0.25">
      <c r="A2" t="s">
        <v>11</v>
      </c>
      <c r="B2" s="5">
        <v>11</v>
      </c>
      <c r="C2" t="s">
        <v>46</v>
      </c>
      <c r="D2" t="s">
        <v>19</v>
      </c>
      <c r="E2">
        <v>11</v>
      </c>
      <c r="F2" s="10">
        <v>75000</v>
      </c>
      <c r="G2" s="6">
        <f>78008-L2-119</f>
        <v>75000.14</v>
      </c>
      <c r="H2" s="6">
        <v>0</v>
      </c>
      <c r="I2" s="6">
        <f>+G2+H2</f>
        <v>75000.14</v>
      </c>
      <c r="J2" s="8" t="s">
        <v>15</v>
      </c>
      <c r="K2" s="10"/>
      <c r="L2" s="11">
        <f>+[1]Summary!M13</f>
        <v>2888.86</v>
      </c>
      <c r="M2" s="12">
        <f>+L2+I2</f>
        <v>77889</v>
      </c>
      <c r="N2" s="12">
        <f>+F2-I2</f>
        <v>-0.13999999999941792</v>
      </c>
    </row>
    <row r="3" spans="1:15" x14ac:dyDescent="0.25">
      <c r="A3" t="s">
        <v>11</v>
      </c>
      <c r="B3" s="5">
        <v>11</v>
      </c>
      <c r="C3" t="s">
        <v>47</v>
      </c>
      <c r="D3" t="s">
        <v>25</v>
      </c>
      <c r="E3">
        <v>11</v>
      </c>
      <c r="F3" s="10">
        <v>40000</v>
      </c>
      <c r="G3" s="6">
        <f>43939-L3</f>
        <v>39864.879999999997</v>
      </c>
      <c r="H3" s="6">
        <v>0</v>
      </c>
      <c r="I3" s="6">
        <f t="shared" ref="I3:I11" si="0">+G3+H3</f>
        <v>39864.879999999997</v>
      </c>
      <c r="J3" s="8" t="s">
        <v>15</v>
      </c>
      <c r="K3" s="10"/>
      <c r="L3" s="11">
        <f>+[1]Summary!M8</f>
        <v>4074.12</v>
      </c>
      <c r="M3" s="12">
        <f t="shared" ref="M3:M11" si="1">+L3+I3</f>
        <v>43939</v>
      </c>
      <c r="N3" s="12">
        <f>+F3-I3</f>
        <v>135.12000000000262</v>
      </c>
    </row>
    <row r="4" spans="1:15" x14ac:dyDescent="0.25">
      <c r="A4" t="s">
        <v>11</v>
      </c>
      <c r="B4" s="5">
        <v>11</v>
      </c>
      <c r="C4" t="s">
        <v>18</v>
      </c>
      <c r="D4" t="s">
        <v>21</v>
      </c>
      <c r="E4">
        <v>11</v>
      </c>
      <c r="F4" s="10">
        <v>40000</v>
      </c>
      <c r="G4" s="6">
        <f>46935-L4</f>
        <v>39972.019999999997</v>
      </c>
      <c r="H4" s="6">
        <v>0</v>
      </c>
      <c r="I4" s="6">
        <f t="shared" si="0"/>
        <v>39972.019999999997</v>
      </c>
      <c r="J4" s="8" t="s">
        <v>15</v>
      </c>
      <c r="K4" s="10"/>
      <c r="L4" s="11">
        <f>+[1]Summary!M6</f>
        <v>6962.9800000000005</v>
      </c>
      <c r="M4" s="12">
        <f t="shared" si="1"/>
        <v>46935</v>
      </c>
      <c r="N4" s="12">
        <f>+F4-I4</f>
        <v>27.980000000003201</v>
      </c>
    </row>
    <row r="5" spans="1:15" x14ac:dyDescent="0.25">
      <c r="A5" t="s">
        <v>11</v>
      </c>
      <c r="B5" s="5">
        <v>11</v>
      </c>
      <c r="C5" t="s">
        <v>18</v>
      </c>
      <c r="D5" t="s">
        <v>20</v>
      </c>
      <c r="E5">
        <v>11</v>
      </c>
      <c r="F5" s="10">
        <v>40000</v>
      </c>
      <c r="G5" s="6">
        <f>46935-L5</f>
        <v>39972.019999999997</v>
      </c>
      <c r="H5" s="6">
        <v>0</v>
      </c>
      <c r="I5" s="6">
        <f t="shared" si="0"/>
        <v>39972.019999999997</v>
      </c>
      <c r="J5" s="8" t="s">
        <v>15</v>
      </c>
      <c r="K5" s="10"/>
      <c r="L5" s="11">
        <f>+[1]Summary!M9</f>
        <v>6962.9800000000005</v>
      </c>
      <c r="M5" s="12">
        <f t="shared" si="1"/>
        <v>46935</v>
      </c>
      <c r="N5" s="12">
        <f>+F5-I5</f>
        <v>27.980000000003201</v>
      </c>
    </row>
    <row r="6" spans="1:15" x14ac:dyDescent="0.25">
      <c r="A6" t="s">
        <v>11</v>
      </c>
      <c r="B6" s="5">
        <v>11</v>
      </c>
      <c r="C6" t="s">
        <v>18</v>
      </c>
      <c r="D6" t="s">
        <v>27</v>
      </c>
      <c r="E6">
        <v>11</v>
      </c>
      <c r="F6" s="10">
        <v>40000</v>
      </c>
      <c r="G6" s="6">
        <f>45936-L6</f>
        <v>39936.06</v>
      </c>
      <c r="H6" s="6">
        <v>0</v>
      </c>
      <c r="I6" s="6">
        <f t="shared" si="0"/>
        <v>39936.06</v>
      </c>
      <c r="J6" s="8" t="s">
        <v>15</v>
      </c>
      <c r="K6" s="10"/>
      <c r="L6" s="11">
        <f>+[1]Summary!M5</f>
        <v>5999.9400000000005</v>
      </c>
      <c r="M6" s="12">
        <f t="shared" si="1"/>
        <v>45936</v>
      </c>
      <c r="N6" s="12">
        <f>+F6-I6</f>
        <v>63.940000000002328</v>
      </c>
    </row>
    <row r="7" spans="1:15" x14ac:dyDescent="0.25">
      <c r="A7" t="s">
        <v>11</v>
      </c>
      <c r="B7" s="5">
        <v>11</v>
      </c>
      <c r="C7" t="s">
        <v>18</v>
      </c>
      <c r="D7" t="s">
        <v>23</v>
      </c>
      <c r="E7">
        <v>11</v>
      </c>
      <c r="F7" s="10">
        <v>40000</v>
      </c>
      <c r="G7" s="6">
        <f>50310-L7-H7-158</f>
        <v>40000.28</v>
      </c>
      <c r="H7" s="6">
        <v>4374</v>
      </c>
      <c r="I7" s="6">
        <f t="shared" si="0"/>
        <v>44374.28</v>
      </c>
      <c r="J7" s="8" t="s">
        <v>15</v>
      </c>
      <c r="K7" s="10"/>
      <c r="L7" s="11">
        <f>+[1]Summary!M10</f>
        <v>5777.72</v>
      </c>
      <c r="M7" s="12">
        <f t="shared" si="1"/>
        <v>50152</v>
      </c>
      <c r="N7" s="12">
        <f>+F7-I7</f>
        <v>-4374.2799999999988</v>
      </c>
    </row>
    <row r="8" spans="1:15" x14ac:dyDescent="0.25">
      <c r="A8" t="s">
        <v>11</v>
      </c>
      <c r="B8" s="5">
        <v>10</v>
      </c>
      <c r="C8" t="s">
        <v>18</v>
      </c>
      <c r="D8" t="s">
        <v>29</v>
      </c>
      <c r="E8">
        <v>9</v>
      </c>
      <c r="F8" s="10">
        <v>40000</v>
      </c>
      <c r="G8" s="6">
        <f>40311-L8</f>
        <v>35199.94</v>
      </c>
      <c r="H8" s="6">
        <v>0</v>
      </c>
      <c r="I8" s="6">
        <f t="shared" si="0"/>
        <v>35199.94</v>
      </c>
      <c r="J8" s="8" t="s">
        <v>22</v>
      </c>
      <c r="K8" s="10"/>
      <c r="L8" s="11">
        <f>+[1]Summary!M11</f>
        <v>5111.0600000000004</v>
      </c>
      <c r="M8" s="12">
        <f t="shared" si="1"/>
        <v>40311</v>
      </c>
      <c r="N8" s="12">
        <f>+F8-I8</f>
        <v>4800.0599999999977</v>
      </c>
    </row>
    <row r="9" spans="1:15" x14ac:dyDescent="0.25">
      <c r="A9" t="s">
        <v>11</v>
      </c>
      <c r="B9" s="5">
        <v>11</v>
      </c>
      <c r="C9" t="s">
        <v>18</v>
      </c>
      <c r="D9" t="s">
        <v>14</v>
      </c>
      <c r="E9">
        <v>11</v>
      </c>
      <c r="F9" s="10">
        <v>40000</v>
      </c>
      <c r="G9" s="6">
        <f>46935-L9-194</f>
        <v>40000.239999999998</v>
      </c>
      <c r="H9" s="6">
        <v>0</v>
      </c>
      <c r="I9" s="6">
        <f t="shared" si="0"/>
        <v>40000.239999999998</v>
      </c>
      <c r="J9" s="8" t="s">
        <v>15</v>
      </c>
      <c r="K9" s="10"/>
      <c r="L9" s="11">
        <f>+[1]Summary!M7</f>
        <v>6740.76</v>
      </c>
      <c r="M9" s="12">
        <f t="shared" si="1"/>
        <v>46741</v>
      </c>
      <c r="N9" s="12">
        <f>+F9-I9</f>
        <v>-0.23999999999796273</v>
      </c>
    </row>
    <row r="10" spans="1:15" x14ac:dyDescent="0.25">
      <c r="A10" t="s">
        <v>11</v>
      </c>
      <c r="B10" s="5">
        <v>9</v>
      </c>
      <c r="C10" t="s">
        <v>18</v>
      </c>
      <c r="D10" t="s">
        <v>24</v>
      </c>
      <c r="E10">
        <v>9</v>
      </c>
      <c r="F10" s="10">
        <v>40000</v>
      </c>
      <c r="G10" s="6">
        <f>40311-L10</f>
        <v>35199.94</v>
      </c>
      <c r="H10" s="6">
        <v>0</v>
      </c>
      <c r="I10" s="6">
        <f t="shared" si="0"/>
        <v>35199.94</v>
      </c>
      <c r="J10" s="8" t="s">
        <v>22</v>
      </c>
      <c r="K10" s="10"/>
      <c r="L10" s="11">
        <f>+[1]Summary!M14</f>
        <v>5111.0600000000004</v>
      </c>
      <c r="M10" s="12">
        <f t="shared" si="1"/>
        <v>40311</v>
      </c>
      <c r="N10" s="12">
        <f>+F10-I10</f>
        <v>4800.0599999999977</v>
      </c>
      <c r="O10" s="12">
        <f>N8-N10</f>
        <v>0</v>
      </c>
    </row>
    <row r="11" spans="1:15" x14ac:dyDescent="0.25">
      <c r="A11" t="s">
        <v>11</v>
      </c>
      <c r="B11" s="5">
        <v>0</v>
      </c>
      <c r="C11" t="s">
        <v>18</v>
      </c>
      <c r="D11" t="s">
        <v>26</v>
      </c>
      <c r="E11">
        <v>0</v>
      </c>
      <c r="F11" s="10">
        <v>500</v>
      </c>
      <c r="G11" s="6">
        <v>500</v>
      </c>
      <c r="H11" s="6">
        <v>0</v>
      </c>
      <c r="I11" s="6">
        <f t="shared" si="0"/>
        <v>500</v>
      </c>
      <c r="J11" s="8" t="s">
        <v>15</v>
      </c>
      <c r="K11" s="10"/>
      <c r="L11" s="11">
        <f>+[1]Summary!M12</f>
        <v>79.364285714285714</v>
      </c>
      <c r="M11" s="12">
        <f t="shared" si="1"/>
        <v>579.36428571428576</v>
      </c>
      <c r="N11" s="12">
        <f>+F11-I11</f>
        <v>0</v>
      </c>
    </row>
    <row r="12" spans="1:15" x14ac:dyDescent="0.25">
      <c r="F12" s="14">
        <f>SUM(F2:F11)</f>
        <v>395500</v>
      </c>
      <c r="G12" s="9">
        <f>SUM(G2:G11)</f>
        <v>385645.51999999996</v>
      </c>
      <c r="H12" s="9">
        <f t="shared" ref="H12" si="2">SUM(H2:H11)</f>
        <v>4374</v>
      </c>
      <c r="I12" s="9">
        <f>SUM(I2:I11)</f>
        <v>390019.51999999996</v>
      </c>
      <c r="J12" s="13">
        <v>2</v>
      </c>
      <c r="K12" s="14"/>
      <c r="L12" s="15">
        <f>SUM(L2:L11)</f>
        <v>49708.84428571428</v>
      </c>
      <c r="M12" s="15">
        <f>SUM(M2:M11)</f>
        <v>439728.36428571428</v>
      </c>
    </row>
    <row r="13" spans="1:15" x14ac:dyDescent="0.25">
      <c r="F13" s="14"/>
      <c r="G13" s="9"/>
      <c r="H13" s="9"/>
      <c r="I13" s="9"/>
      <c r="J13" s="13"/>
      <c r="K13" s="14"/>
      <c r="L13" s="15"/>
      <c r="M13" s="15"/>
    </row>
    <row r="14" spans="1:15" x14ac:dyDescent="0.25">
      <c r="A14" t="s">
        <v>33</v>
      </c>
      <c r="F14" s="5"/>
      <c r="J14" s="8"/>
    </row>
    <row r="15" spans="1:15" x14ac:dyDescent="0.25">
      <c r="A15" t="s">
        <v>34</v>
      </c>
    </row>
    <row r="16" spans="1:15" x14ac:dyDescent="0.25">
      <c r="A16" t="s">
        <v>48</v>
      </c>
    </row>
    <row r="17" spans="1:1" x14ac:dyDescent="0.25">
      <c r="A17" t="s">
        <v>36</v>
      </c>
    </row>
    <row r="18" spans="1:1" x14ac:dyDescent="0.25">
      <c r="A18" t="s">
        <v>37</v>
      </c>
    </row>
  </sheetData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selection activeCell="B34" sqref="B34"/>
    </sheetView>
  </sheetViews>
  <sheetFormatPr defaultRowHeight="15" x14ac:dyDescent="0.25"/>
  <cols>
    <col min="1" max="1" width="52.140625" customWidth="1"/>
    <col min="2" max="2" width="34.85546875" bestFit="1" customWidth="1"/>
    <col min="3" max="3" width="19.42578125" customWidth="1"/>
    <col min="5" max="5" width="18.140625" bestFit="1" customWidth="1"/>
    <col min="6" max="6" width="14" customWidth="1"/>
    <col min="7" max="7" width="15.85546875" customWidth="1"/>
    <col min="8" max="8" width="12.5703125" bestFit="1" customWidth="1"/>
    <col min="9" max="9" width="17.42578125" bestFit="1" customWidth="1"/>
    <col min="10" max="10" width="19.85546875" bestFit="1" customWidth="1"/>
    <col min="15" max="15" width="18.140625" bestFit="1" customWidth="1"/>
    <col min="16" max="16" width="19.42578125" style="7" bestFit="1" customWidth="1"/>
  </cols>
  <sheetData>
    <row r="1" spans="1:16" s="3" customFormat="1" ht="4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P1" s="4"/>
    </row>
    <row r="2" spans="1:16" x14ac:dyDescent="0.25">
      <c r="A2" t="s">
        <v>11</v>
      </c>
      <c r="B2" t="s">
        <v>12</v>
      </c>
      <c r="C2" s="5">
        <v>4</v>
      </c>
      <c r="D2" t="s">
        <v>13</v>
      </c>
      <c r="E2" t="s">
        <v>14</v>
      </c>
      <c r="F2">
        <v>4</v>
      </c>
      <c r="G2" s="6">
        <v>4000</v>
      </c>
      <c r="H2" s="6">
        <v>3851.9</v>
      </c>
      <c r="I2">
        <v>0</v>
      </c>
      <c r="J2" s="16">
        <v>3851.9</v>
      </c>
      <c r="K2" t="s">
        <v>15</v>
      </c>
      <c r="O2" t="s">
        <v>16</v>
      </c>
      <c r="P2" s="7" t="s">
        <v>17</v>
      </c>
    </row>
    <row r="3" spans="1:16" x14ac:dyDescent="0.25">
      <c r="A3" t="s">
        <v>11</v>
      </c>
      <c r="B3" t="s">
        <v>12</v>
      </c>
      <c r="C3" s="5">
        <v>4</v>
      </c>
      <c r="D3" t="s">
        <v>18</v>
      </c>
      <c r="E3" t="s">
        <v>19</v>
      </c>
      <c r="F3">
        <v>4</v>
      </c>
      <c r="G3" s="6">
        <v>3000</v>
      </c>
      <c r="H3" s="6">
        <v>2888.86</v>
      </c>
      <c r="I3">
        <v>0</v>
      </c>
      <c r="J3" s="16">
        <v>2888.86</v>
      </c>
      <c r="K3" t="s">
        <v>15</v>
      </c>
      <c r="O3" s="8" t="s">
        <v>20</v>
      </c>
      <c r="P3" s="7">
        <v>10000</v>
      </c>
    </row>
    <row r="4" spans="1:16" x14ac:dyDescent="0.25">
      <c r="A4" t="s">
        <v>11</v>
      </c>
      <c r="B4" t="s">
        <v>12</v>
      </c>
      <c r="C4" s="5">
        <v>4</v>
      </c>
      <c r="D4" t="s">
        <v>18</v>
      </c>
      <c r="E4" t="s">
        <v>21</v>
      </c>
      <c r="F4">
        <v>1</v>
      </c>
      <c r="G4" s="6">
        <v>3000</v>
      </c>
      <c r="H4" s="6">
        <v>222</v>
      </c>
      <c r="I4">
        <v>0</v>
      </c>
      <c r="J4" s="16">
        <v>222</v>
      </c>
      <c r="K4" t="s">
        <v>22</v>
      </c>
      <c r="O4" s="8" t="s">
        <v>14</v>
      </c>
      <c r="P4" s="7">
        <v>7000</v>
      </c>
    </row>
    <row r="5" spans="1:16" x14ac:dyDescent="0.25">
      <c r="A5" t="s">
        <v>11</v>
      </c>
      <c r="B5" t="s">
        <v>12</v>
      </c>
      <c r="C5" s="5">
        <v>4</v>
      </c>
      <c r="D5" t="s">
        <v>18</v>
      </c>
      <c r="E5" t="s">
        <v>23</v>
      </c>
      <c r="F5">
        <v>4</v>
      </c>
      <c r="G5" s="6">
        <v>3000</v>
      </c>
      <c r="H5" s="6">
        <f>111.11*26</f>
        <v>2888.86</v>
      </c>
      <c r="I5">
        <v>0</v>
      </c>
      <c r="J5" s="16">
        <v>2888.86</v>
      </c>
      <c r="K5" t="s">
        <v>15</v>
      </c>
      <c r="O5" s="8" t="s">
        <v>23</v>
      </c>
      <c r="P5" s="7">
        <v>6000</v>
      </c>
    </row>
    <row r="6" spans="1:16" x14ac:dyDescent="0.25">
      <c r="A6" t="s">
        <v>11</v>
      </c>
      <c r="B6" t="s">
        <v>12</v>
      </c>
      <c r="C6" s="5">
        <v>4</v>
      </c>
      <c r="D6" t="s">
        <v>18</v>
      </c>
      <c r="E6" t="s">
        <v>24</v>
      </c>
      <c r="F6">
        <v>3</v>
      </c>
      <c r="G6" s="6">
        <v>3000</v>
      </c>
      <c r="H6" s="6">
        <f>111.11*23</f>
        <v>2555.5300000000002</v>
      </c>
      <c r="I6">
        <v>0</v>
      </c>
      <c r="J6" s="16">
        <v>2555.5300000000002</v>
      </c>
      <c r="K6" t="s">
        <v>22</v>
      </c>
      <c r="O6" s="8" t="s">
        <v>25</v>
      </c>
      <c r="P6" s="7">
        <v>7000</v>
      </c>
    </row>
    <row r="7" spans="1:16" x14ac:dyDescent="0.25">
      <c r="A7" t="s">
        <v>11</v>
      </c>
      <c r="B7" t="s">
        <v>12</v>
      </c>
      <c r="C7" s="5">
        <v>4</v>
      </c>
      <c r="D7" t="s">
        <v>18</v>
      </c>
      <c r="E7" t="s">
        <v>26</v>
      </c>
      <c r="F7">
        <v>0</v>
      </c>
      <c r="G7" s="6">
        <v>3000</v>
      </c>
      <c r="H7" s="6">
        <f>+[1]Summary!H12/14*5</f>
        <v>39.682142857142857</v>
      </c>
      <c r="I7">
        <v>0</v>
      </c>
      <c r="J7" s="16">
        <v>39.682142857142857</v>
      </c>
      <c r="K7" t="s">
        <v>22</v>
      </c>
      <c r="O7" s="8" t="s">
        <v>27</v>
      </c>
      <c r="P7" s="7">
        <v>9000</v>
      </c>
    </row>
    <row r="8" spans="1:16" x14ac:dyDescent="0.25">
      <c r="A8" t="s">
        <v>11</v>
      </c>
      <c r="B8" t="s">
        <v>28</v>
      </c>
      <c r="C8" s="5">
        <v>3</v>
      </c>
      <c r="D8" t="s">
        <v>18</v>
      </c>
      <c r="E8" t="s">
        <v>26</v>
      </c>
      <c r="F8">
        <v>0</v>
      </c>
      <c r="G8" s="6">
        <v>3000</v>
      </c>
      <c r="H8" s="6">
        <f>[1]Summary!G12/14*5</f>
        <v>39.682142857142857</v>
      </c>
      <c r="I8">
        <v>0</v>
      </c>
      <c r="J8" s="16">
        <v>39.682142857142857</v>
      </c>
      <c r="K8" t="s">
        <v>22</v>
      </c>
      <c r="O8" s="8" t="s">
        <v>21</v>
      </c>
      <c r="P8" s="7">
        <v>10000</v>
      </c>
    </row>
    <row r="9" spans="1:16" x14ac:dyDescent="0.25">
      <c r="A9" t="s">
        <v>11</v>
      </c>
      <c r="B9" t="s">
        <v>28</v>
      </c>
      <c r="C9" s="5">
        <v>3</v>
      </c>
      <c r="D9" t="s">
        <v>13</v>
      </c>
      <c r="E9" t="s">
        <v>25</v>
      </c>
      <c r="F9">
        <v>3</v>
      </c>
      <c r="G9" s="6">
        <v>4000</v>
      </c>
      <c r="H9" s="6">
        <f>+[1]Summary!G8*26</f>
        <v>3851.9</v>
      </c>
      <c r="I9">
        <v>0</v>
      </c>
      <c r="J9" s="16">
        <v>3851.9</v>
      </c>
      <c r="K9" t="s">
        <v>15</v>
      </c>
      <c r="O9" s="8" t="s">
        <v>29</v>
      </c>
      <c r="P9" s="7">
        <v>6000</v>
      </c>
    </row>
    <row r="10" spans="1:16" x14ac:dyDescent="0.25">
      <c r="A10" t="s">
        <v>11</v>
      </c>
      <c r="B10" t="s">
        <v>28</v>
      </c>
      <c r="C10" s="5">
        <v>3</v>
      </c>
      <c r="D10" t="s">
        <v>18</v>
      </c>
      <c r="E10" t="s">
        <v>20</v>
      </c>
      <c r="F10">
        <v>0</v>
      </c>
      <c r="G10" s="6">
        <v>3000</v>
      </c>
      <c r="H10" s="6">
        <f>[1]Summary!G9*2</f>
        <v>222.22</v>
      </c>
      <c r="I10">
        <v>0</v>
      </c>
      <c r="J10" s="16">
        <v>222.22</v>
      </c>
      <c r="K10" t="s">
        <v>22</v>
      </c>
      <c r="O10" s="8" t="s">
        <v>19</v>
      </c>
      <c r="P10" s="7">
        <v>3000</v>
      </c>
    </row>
    <row r="11" spans="1:16" x14ac:dyDescent="0.25">
      <c r="A11" t="s">
        <v>11</v>
      </c>
      <c r="B11" t="s">
        <v>28</v>
      </c>
      <c r="C11" s="5">
        <v>3</v>
      </c>
      <c r="D11" t="s">
        <v>18</v>
      </c>
      <c r="E11" t="s">
        <v>27</v>
      </c>
      <c r="F11">
        <v>0</v>
      </c>
      <c r="G11" s="6">
        <v>3000</v>
      </c>
      <c r="H11" s="6">
        <f>+[1]Summary!G5*2</f>
        <v>222.22</v>
      </c>
      <c r="I11">
        <v>0</v>
      </c>
      <c r="J11" s="16">
        <v>222.22</v>
      </c>
      <c r="K11" t="s">
        <v>22</v>
      </c>
      <c r="O11" s="8" t="s">
        <v>24</v>
      </c>
      <c r="P11" s="7">
        <v>6000</v>
      </c>
    </row>
    <row r="12" spans="1:16" x14ac:dyDescent="0.25">
      <c r="A12" t="s">
        <v>11</v>
      </c>
      <c r="B12" t="s">
        <v>28</v>
      </c>
      <c r="C12" s="5">
        <v>3</v>
      </c>
      <c r="D12" t="s">
        <v>18</v>
      </c>
      <c r="E12" t="s">
        <v>23</v>
      </c>
      <c r="F12">
        <v>3</v>
      </c>
      <c r="G12" s="6">
        <v>3000</v>
      </c>
      <c r="H12" s="6">
        <f>+[1]Summary!G10*26</f>
        <v>2888.86</v>
      </c>
      <c r="I12">
        <v>0</v>
      </c>
      <c r="J12" s="16">
        <v>2888.86</v>
      </c>
      <c r="K12" t="s">
        <v>15</v>
      </c>
      <c r="O12" s="8" t="s">
        <v>30</v>
      </c>
      <c r="P12" s="7">
        <v>64000</v>
      </c>
    </row>
    <row r="13" spans="1:16" x14ac:dyDescent="0.25">
      <c r="A13" t="s">
        <v>11</v>
      </c>
      <c r="B13" t="s">
        <v>28</v>
      </c>
      <c r="C13" s="5">
        <v>3</v>
      </c>
      <c r="D13" t="s">
        <v>18</v>
      </c>
      <c r="E13" t="s">
        <v>29</v>
      </c>
      <c r="F13">
        <v>3</v>
      </c>
      <c r="G13" s="6">
        <v>3000</v>
      </c>
      <c r="H13" s="6">
        <f>+[1]Summary!G11*23</f>
        <v>2555.5300000000002</v>
      </c>
      <c r="I13">
        <v>0</v>
      </c>
      <c r="J13" s="16">
        <v>2555.5300000000002</v>
      </c>
      <c r="K13" t="s">
        <v>15</v>
      </c>
    </row>
    <row r="14" spans="1:16" x14ac:dyDescent="0.25">
      <c r="A14" t="s">
        <v>11</v>
      </c>
      <c r="B14" t="s">
        <v>28</v>
      </c>
      <c r="C14" s="5">
        <v>3</v>
      </c>
      <c r="D14" t="s">
        <v>18</v>
      </c>
      <c r="E14" t="s">
        <v>24</v>
      </c>
      <c r="F14">
        <v>3</v>
      </c>
      <c r="G14" s="6">
        <v>3000</v>
      </c>
      <c r="H14" s="6">
        <f>+[1]Summary!G14*23</f>
        <v>2555.5300000000002</v>
      </c>
      <c r="I14">
        <v>0</v>
      </c>
      <c r="J14" s="16">
        <v>2555.5300000000002</v>
      </c>
      <c r="K14" t="s">
        <v>15</v>
      </c>
    </row>
    <row r="15" spans="1:16" x14ac:dyDescent="0.25">
      <c r="A15" t="s">
        <v>11</v>
      </c>
      <c r="B15" t="s">
        <v>31</v>
      </c>
      <c r="C15" s="5">
        <v>5</v>
      </c>
      <c r="D15" t="s">
        <v>13</v>
      </c>
      <c r="E15" t="s">
        <v>20</v>
      </c>
      <c r="F15">
        <v>5</v>
      </c>
      <c r="G15" s="6">
        <v>4000</v>
      </c>
      <c r="H15" s="6">
        <f>+[1]Summary!I9*26</f>
        <v>3851.9</v>
      </c>
      <c r="I15">
        <v>0</v>
      </c>
      <c r="J15" s="16">
        <v>3851.9</v>
      </c>
      <c r="K15" t="s">
        <v>15</v>
      </c>
    </row>
    <row r="16" spans="1:16" x14ac:dyDescent="0.25">
      <c r="A16" t="s">
        <v>11</v>
      </c>
      <c r="B16" t="s">
        <v>31</v>
      </c>
      <c r="C16" s="5">
        <v>5</v>
      </c>
      <c r="D16" t="s">
        <v>18</v>
      </c>
      <c r="E16" t="s">
        <v>25</v>
      </c>
      <c r="F16">
        <v>0</v>
      </c>
      <c r="G16" s="6">
        <v>3000</v>
      </c>
      <c r="H16" s="6">
        <f>+[1]Summary!I8*2</f>
        <v>222.22</v>
      </c>
      <c r="I16">
        <v>0</v>
      </c>
      <c r="J16" s="16">
        <v>222.22</v>
      </c>
      <c r="K16" t="s">
        <v>22</v>
      </c>
    </row>
    <row r="17" spans="1:11" x14ac:dyDescent="0.25">
      <c r="A17" t="s">
        <v>11</v>
      </c>
      <c r="B17" t="s">
        <v>31</v>
      </c>
      <c r="C17" s="5">
        <v>5</v>
      </c>
      <c r="D17" t="s">
        <v>18</v>
      </c>
      <c r="E17" t="s">
        <v>21</v>
      </c>
      <c r="F17">
        <v>5</v>
      </c>
      <c r="G17" s="6">
        <v>3000</v>
      </c>
      <c r="H17" s="6">
        <f>+[1]Summary!I6*26</f>
        <v>2888.86</v>
      </c>
      <c r="I17">
        <v>0</v>
      </c>
      <c r="J17" s="16">
        <v>2888.86</v>
      </c>
      <c r="K17" t="s">
        <v>15</v>
      </c>
    </row>
    <row r="18" spans="1:11" x14ac:dyDescent="0.25">
      <c r="A18" t="s">
        <v>11</v>
      </c>
      <c r="B18" t="s">
        <v>31</v>
      </c>
      <c r="C18" s="5">
        <v>5</v>
      </c>
      <c r="D18" t="s">
        <v>18</v>
      </c>
      <c r="E18" t="s">
        <v>27</v>
      </c>
      <c r="F18">
        <v>5</v>
      </c>
      <c r="G18" s="6">
        <v>3000</v>
      </c>
      <c r="H18" s="6">
        <f>+[1]Summary!I5*26</f>
        <v>2888.86</v>
      </c>
      <c r="I18">
        <v>0</v>
      </c>
      <c r="J18" s="16">
        <v>2888.86</v>
      </c>
      <c r="K18" t="s">
        <v>15</v>
      </c>
    </row>
    <row r="19" spans="1:11" x14ac:dyDescent="0.25">
      <c r="A19" t="s">
        <v>11</v>
      </c>
      <c r="B19" t="s">
        <v>31</v>
      </c>
      <c r="C19" s="5">
        <v>5</v>
      </c>
      <c r="D19" t="s">
        <v>18</v>
      </c>
      <c r="E19" t="s">
        <v>29</v>
      </c>
      <c r="F19">
        <v>5</v>
      </c>
      <c r="G19" s="6">
        <v>3000</v>
      </c>
      <c r="H19" s="6">
        <f>+[1]Summary!I11*23</f>
        <v>2555.5300000000002</v>
      </c>
      <c r="I19">
        <v>0</v>
      </c>
      <c r="J19" s="16">
        <v>2555.5300000000002</v>
      </c>
      <c r="K19" t="s">
        <v>15</v>
      </c>
    </row>
    <row r="20" spans="1:11" x14ac:dyDescent="0.25">
      <c r="A20" t="s">
        <v>11</v>
      </c>
      <c r="B20" t="s">
        <v>32</v>
      </c>
      <c r="C20" s="5">
        <v>4</v>
      </c>
      <c r="D20" t="s">
        <v>13</v>
      </c>
      <c r="E20" t="s">
        <v>21</v>
      </c>
      <c r="F20">
        <v>4</v>
      </c>
      <c r="G20" s="6">
        <v>4000</v>
      </c>
      <c r="H20" s="6">
        <f>+[1]Summary!J6*26</f>
        <v>3851.9</v>
      </c>
      <c r="I20">
        <v>0</v>
      </c>
      <c r="J20" s="16">
        <v>3851.9</v>
      </c>
      <c r="K20" t="s">
        <v>15</v>
      </c>
    </row>
    <row r="21" spans="1:11" x14ac:dyDescent="0.25">
      <c r="A21" t="s">
        <v>11</v>
      </c>
      <c r="B21" t="s">
        <v>32</v>
      </c>
      <c r="C21" s="5">
        <v>4</v>
      </c>
      <c r="D21" t="s">
        <v>18</v>
      </c>
      <c r="E21" t="s">
        <v>20</v>
      </c>
      <c r="F21">
        <v>4</v>
      </c>
      <c r="G21" s="6">
        <v>3000</v>
      </c>
      <c r="H21" s="6">
        <f>+[1]Summary!J9*26</f>
        <v>2888.86</v>
      </c>
      <c r="I21">
        <v>0</v>
      </c>
      <c r="J21" s="16">
        <v>2888.86</v>
      </c>
      <c r="K21" t="s">
        <v>15</v>
      </c>
    </row>
    <row r="22" spans="1:11" x14ac:dyDescent="0.25">
      <c r="A22" t="s">
        <v>11</v>
      </c>
      <c r="B22" t="s">
        <v>32</v>
      </c>
      <c r="C22" s="5">
        <v>4</v>
      </c>
      <c r="D22" t="s">
        <v>18</v>
      </c>
      <c r="E22" t="s">
        <v>27</v>
      </c>
      <c r="F22">
        <v>4</v>
      </c>
      <c r="G22" s="6">
        <v>3000</v>
      </c>
      <c r="H22" s="6">
        <f>+[1]Summary!J5*26</f>
        <v>2888.86</v>
      </c>
      <c r="I22">
        <v>0</v>
      </c>
      <c r="J22" s="16">
        <v>2888.86</v>
      </c>
      <c r="K22" t="s">
        <v>15</v>
      </c>
    </row>
    <row r="23" spans="1:11" x14ac:dyDescent="0.25">
      <c r="A23" t="s">
        <v>11</v>
      </c>
      <c r="B23" t="s">
        <v>32</v>
      </c>
      <c r="C23" s="5">
        <v>4</v>
      </c>
      <c r="D23" t="s">
        <v>18</v>
      </c>
      <c r="E23" t="s">
        <v>14</v>
      </c>
      <c r="F23">
        <v>4</v>
      </c>
      <c r="G23" s="6">
        <v>3000</v>
      </c>
      <c r="H23" s="6">
        <f>+[1]Summary!J7*26</f>
        <v>2888.86</v>
      </c>
      <c r="I23">
        <v>0</v>
      </c>
      <c r="J23" s="16">
        <v>2888.86</v>
      </c>
      <c r="K23" t="s">
        <v>15</v>
      </c>
    </row>
    <row r="24" spans="1:11" x14ac:dyDescent="0.25">
      <c r="G24" s="9">
        <f>SUM(G2:G23)</f>
        <v>70000</v>
      </c>
      <c r="H24" s="9">
        <f>SUM(H2:H23)</f>
        <v>49708.624285714286</v>
      </c>
      <c r="J24" s="9">
        <f>SUM(J2:J23)</f>
        <v>49708.624285714286</v>
      </c>
      <c r="K24" s="8">
        <v>2</v>
      </c>
    </row>
    <row r="26" spans="1:11" x14ac:dyDescent="0.25">
      <c r="A26" t="s">
        <v>33</v>
      </c>
    </row>
    <row r="27" spans="1:11" x14ac:dyDescent="0.25">
      <c r="A27" t="s">
        <v>34</v>
      </c>
    </row>
    <row r="28" spans="1:11" x14ac:dyDescent="0.25">
      <c r="A28" t="s">
        <v>35</v>
      </c>
    </row>
    <row r="29" spans="1:11" x14ac:dyDescent="0.25">
      <c r="A29" t="s">
        <v>36</v>
      </c>
    </row>
    <row r="30" spans="1:11" x14ac:dyDescent="0.25">
      <c r="A30" t="s">
        <v>37</v>
      </c>
    </row>
  </sheetData>
  <autoFilter ref="A1:K24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Rem - Govt FINAL</vt:lpstr>
      <vt:lpstr>Rem - Sub-committee FINAL</vt:lpstr>
    </vt:vector>
  </TitlesOfParts>
  <Company>Queensland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Carr</dc:creator>
  <cp:lastModifiedBy>Joanne Carr</cp:lastModifiedBy>
  <dcterms:created xsi:type="dcterms:W3CDTF">2015-09-29T21:40:01Z</dcterms:created>
  <dcterms:modified xsi:type="dcterms:W3CDTF">2015-10-01T04:46:45Z</dcterms:modified>
</cp:coreProperties>
</file>